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W:\OperationsFinance\Finance\Budget\Operations Budget\Budget Requests\FY26\ROI\"/>
    </mc:Choice>
  </mc:AlternateContent>
  <xr:revisionPtr revIDLastSave="0" documentId="13_ncr:1_{0F182BA5-00D9-4DB9-B967-3024C67FA09C}" xr6:coauthVersionLast="47" xr6:coauthVersionMax="47" xr10:uidLastSave="{00000000-0000-0000-0000-000000000000}"/>
  <bookViews>
    <workbookView xWindow="-108" yWindow="-108" windowWidth="23256" windowHeight="13896" tabRatio="937" xr2:uid="{00000000-000D-0000-FFFF-FFFF00000000}"/>
  </bookViews>
  <sheets>
    <sheet name="ROI Definitions &amp; Instructions" sheetId="13" r:id="rId1"/>
    <sheet name="ROI Summary" sheetId="3" r:id="rId2"/>
    <sheet name="DOT Labor" sheetId="4" r:id="rId3"/>
    <sheet name="IT Resources" sheetId="7" r:id="rId4"/>
    <sheet name="Facility" sheetId="8" r:id="rId5"/>
    <sheet name="Equipment" sheetId="6" r:id="rId6"/>
    <sheet name="Vendor" sheetId="12" r:id="rId7"/>
    <sheet name="Economic Impact" sheetId="14" r:id="rId8"/>
    <sheet name="Reference Tables&gt;&gt;" sheetId="9" state="hidden" r:id="rId9"/>
    <sheet name="Equipment Usage Costs" sheetId="16" state="hidden" r:id="rId10"/>
    <sheet name="Vendor Drop Downs" sheetId="15" state="hidden" r:id="rId11"/>
    <sheet name="Equipment Depreciation" sheetId="10" state="hidden" r:id="rId12"/>
    <sheet name="Annual Hourly Rate" sheetId="5" state="hidden" r:id="rId13"/>
  </sheets>
  <definedNames>
    <definedName name="_xlnm._FilterDatabase" localSheetId="12" hidden="1">'Annual Hourly Rate'!$A$1:$D$142</definedName>
    <definedName name="_xlnm._FilterDatabase" localSheetId="11" hidden="1">'Equipment Depreciation'!$A$1:$B$1056</definedName>
    <definedName name="Class">'Equipment Usage Costs'!$G$2:$G$34</definedName>
    <definedName name="Class_08">'Equipment Usage Costs'!$O$2:$O$3</definedName>
    <definedName name="Class_A01">'Equipment Usage Costs'!$I$2:$I$4</definedName>
    <definedName name="Class_A03">'Equipment Usage Costs'!$J$2:$J$3</definedName>
    <definedName name="Class_A04">'Equipment Usage Costs'!$K$2:$K$3</definedName>
    <definedName name="Class_A05">'Equipment Usage Costs'!$L$2:$L$4</definedName>
    <definedName name="Class_A06">'Equipment Usage Costs'!$M$2:$M$3</definedName>
    <definedName name="Class_a07">'Equipment Usage Costs'!$N$2</definedName>
    <definedName name="Class_a09">'Equipment Usage Costs'!$P$2</definedName>
    <definedName name="Class_a11">'Equipment Usage Costs'!$Q$2</definedName>
    <definedName name="Class_A12">'Equipment Usage Costs'!$R$2</definedName>
    <definedName name="Class_a13">'Equipment Usage Costs'!$S$2</definedName>
    <definedName name="Class_a15">'Equipment Usage Costs'!$T$2:$T$3</definedName>
    <definedName name="Class_a16">'Equipment Usage Costs'!$U$2</definedName>
    <definedName name="Class_A17">'Equipment Usage Costs'!$V$2</definedName>
    <definedName name="Class_a21">'Equipment Usage Costs'!$W$2</definedName>
    <definedName name="Class_a22">'Equipment Usage Costs'!$X$2</definedName>
    <definedName name="Class_a23">'Equipment Usage Costs'!$Y$2</definedName>
    <definedName name="Class_a24">'Equipment Usage Costs'!$Z$2</definedName>
    <definedName name="Class_A25">'Equipment Usage Costs'!$AA$2</definedName>
    <definedName name="Class_a28">'Equipment Usage Costs'!$AB$2</definedName>
    <definedName name="Class_A29">'Equipment Usage Costs'!$AC$2</definedName>
    <definedName name="Class_a30">'Equipment Usage Costs'!$AD$2</definedName>
    <definedName name="Class_a31">'Equipment Usage Costs'!$AE$2</definedName>
    <definedName name="Class_a34">'Equipment Usage Costs'!$AF$2</definedName>
    <definedName name="cLASS_a35">'Equipment Usage Costs'!$AG$2:$AG$3</definedName>
    <definedName name="cLASS_A36">'Equipment Usage Costs'!$AH$2</definedName>
    <definedName name="Class_a37">'Equipment Usage Costs'!$AI$2</definedName>
    <definedName name="Class_a38">'Equipment Usage Costs'!$AJ$2</definedName>
    <definedName name="Class_a39">'Equipment Usage Costs'!$AK$2</definedName>
    <definedName name="Class_a51">'Equipment Usage Costs'!$AL$2</definedName>
    <definedName name="Class_a55">'Equipment Usage Costs'!$AM$2</definedName>
    <definedName name="Class_A60">'Equipment Usage Costs'!$AN$2</definedName>
    <definedName name="Class_A63">'Equipment Usage Costs'!$AO$2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5" l="1"/>
  <c r="J25" i="3" l="1"/>
  <c r="I25" i="3"/>
  <c r="H25" i="3"/>
  <c r="G25" i="3"/>
  <c r="F25" i="3"/>
  <c r="E25" i="3"/>
  <c r="D25" i="3"/>
  <c r="C25" i="3"/>
  <c r="J13" i="3"/>
  <c r="I13" i="3"/>
  <c r="H13" i="3"/>
  <c r="G13" i="3"/>
  <c r="F13" i="3"/>
  <c r="E13" i="3"/>
  <c r="D13" i="3"/>
  <c r="C13" i="3"/>
  <c r="R30" i="14"/>
  <c r="Q30" i="14"/>
  <c r="P30" i="14"/>
  <c r="O30" i="14"/>
  <c r="N30" i="14"/>
  <c r="M30" i="14"/>
  <c r="L30" i="14"/>
  <c r="K30" i="14"/>
  <c r="J30" i="14"/>
  <c r="I30" i="14"/>
  <c r="H30" i="14"/>
  <c r="G30" i="14"/>
  <c r="F30" i="14"/>
  <c r="E30" i="14"/>
  <c r="D30" i="14"/>
  <c r="C30" i="14"/>
  <c r="D66" i="14"/>
  <c r="E66" i="14"/>
  <c r="F66" i="14"/>
  <c r="G66" i="14"/>
  <c r="H66" i="14"/>
  <c r="I66" i="14"/>
  <c r="J66" i="14"/>
  <c r="K66" i="14"/>
  <c r="L66" i="14"/>
  <c r="M66" i="14"/>
  <c r="N66" i="14"/>
  <c r="O66" i="14"/>
  <c r="P66" i="14"/>
  <c r="Q66" i="14"/>
  <c r="R66" i="14"/>
  <c r="C66" i="14"/>
  <c r="R64" i="14"/>
  <c r="P64" i="14"/>
  <c r="N64" i="14"/>
  <c r="L64" i="14"/>
  <c r="J64" i="14"/>
  <c r="H64" i="14"/>
  <c r="F64" i="14"/>
  <c r="D64" i="14"/>
  <c r="R63" i="14"/>
  <c r="P63" i="14"/>
  <c r="N63" i="14"/>
  <c r="L63" i="14"/>
  <c r="J63" i="14"/>
  <c r="H63" i="14"/>
  <c r="F63" i="14"/>
  <c r="D63" i="14"/>
  <c r="R62" i="14"/>
  <c r="P62" i="14"/>
  <c r="N62" i="14"/>
  <c r="L62" i="14"/>
  <c r="J62" i="14"/>
  <c r="H62" i="14"/>
  <c r="F62" i="14"/>
  <c r="D62" i="14"/>
  <c r="R59" i="14"/>
  <c r="P59" i="14"/>
  <c r="N59" i="14"/>
  <c r="L59" i="14"/>
  <c r="J59" i="14"/>
  <c r="H59" i="14"/>
  <c r="F59" i="14"/>
  <c r="D59" i="14"/>
  <c r="R58" i="14"/>
  <c r="P58" i="14"/>
  <c r="N58" i="14"/>
  <c r="L58" i="14"/>
  <c r="J58" i="14"/>
  <c r="H58" i="14"/>
  <c r="F58" i="14"/>
  <c r="D58" i="14"/>
  <c r="R57" i="14"/>
  <c r="P57" i="14"/>
  <c r="N57" i="14"/>
  <c r="L57" i="14"/>
  <c r="J57" i="14"/>
  <c r="H57" i="14"/>
  <c r="F57" i="14"/>
  <c r="D57" i="14"/>
  <c r="R54" i="14"/>
  <c r="P54" i="14"/>
  <c r="N54" i="14"/>
  <c r="L54" i="14"/>
  <c r="J54" i="14"/>
  <c r="H54" i="14"/>
  <c r="F54" i="14"/>
  <c r="D54" i="14"/>
  <c r="R53" i="14"/>
  <c r="P53" i="14"/>
  <c r="N53" i="14"/>
  <c r="L53" i="14"/>
  <c r="J53" i="14"/>
  <c r="H53" i="14"/>
  <c r="F53" i="14"/>
  <c r="D53" i="14"/>
  <c r="R52" i="14"/>
  <c r="P52" i="14"/>
  <c r="N52" i="14"/>
  <c r="L52" i="14"/>
  <c r="J52" i="14"/>
  <c r="H52" i="14"/>
  <c r="F52" i="14"/>
  <c r="D52" i="14"/>
  <c r="R49" i="14"/>
  <c r="P49" i="14"/>
  <c r="N49" i="14"/>
  <c r="L49" i="14"/>
  <c r="J49" i="14"/>
  <c r="H49" i="14"/>
  <c r="F49" i="14"/>
  <c r="D49" i="14"/>
  <c r="R48" i="14"/>
  <c r="P48" i="14"/>
  <c r="N48" i="14"/>
  <c r="L48" i="14"/>
  <c r="J48" i="14"/>
  <c r="H48" i="14"/>
  <c r="F48" i="14"/>
  <c r="D48" i="14"/>
  <c r="R47" i="14"/>
  <c r="P47" i="14"/>
  <c r="N47" i="14"/>
  <c r="L47" i="14"/>
  <c r="J47" i="14"/>
  <c r="H47" i="14"/>
  <c r="F47" i="14"/>
  <c r="D47" i="14"/>
  <c r="R46" i="14"/>
  <c r="P46" i="14"/>
  <c r="N46" i="14"/>
  <c r="L46" i="14"/>
  <c r="J46" i="14"/>
  <c r="H46" i="14"/>
  <c r="F46" i="14"/>
  <c r="D46" i="14"/>
  <c r="R45" i="14"/>
  <c r="P45" i="14"/>
  <c r="N45" i="14"/>
  <c r="L45" i="14"/>
  <c r="J45" i="14"/>
  <c r="H45" i="14"/>
  <c r="F45" i="14"/>
  <c r="D45" i="14"/>
  <c r="R42" i="14"/>
  <c r="P42" i="14"/>
  <c r="N42" i="14"/>
  <c r="L42" i="14"/>
  <c r="J42" i="14"/>
  <c r="H42" i="14"/>
  <c r="F42" i="14"/>
  <c r="D42" i="14"/>
  <c r="R41" i="14"/>
  <c r="P41" i="14"/>
  <c r="N41" i="14"/>
  <c r="L41" i="14"/>
  <c r="J41" i="14"/>
  <c r="H41" i="14"/>
  <c r="F41" i="14"/>
  <c r="D41" i="14"/>
  <c r="R28" i="14"/>
  <c r="P28" i="14"/>
  <c r="N28" i="14"/>
  <c r="L28" i="14"/>
  <c r="J28" i="14"/>
  <c r="H28" i="14"/>
  <c r="F28" i="14"/>
  <c r="D28" i="14"/>
  <c r="R27" i="14"/>
  <c r="P27" i="14"/>
  <c r="N27" i="14"/>
  <c r="L27" i="14"/>
  <c r="J27" i="14"/>
  <c r="H27" i="14"/>
  <c r="F27" i="14"/>
  <c r="D27" i="14"/>
  <c r="R26" i="14"/>
  <c r="P26" i="14"/>
  <c r="N26" i="14"/>
  <c r="L26" i="14"/>
  <c r="J26" i="14"/>
  <c r="H26" i="14"/>
  <c r="F26" i="14"/>
  <c r="D26" i="14"/>
  <c r="R23" i="14"/>
  <c r="P23" i="14"/>
  <c r="N23" i="14"/>
  <c r="L23" i="14"/>
  <c r="J23" i="14"/>
  <c r="H23" i="14"/>
  <c r="F23" i="14"/>
  <c r="D23" i="14"/>
  <c r="R22" i="14"/>
  <c r="P22" i="14"/>
  <c r="N22" i="14"/>
  <c r="L22" i="14"/>
  <c r="J22" i="14"/>
  <c r="H22" i="14"/>
  <c r="F22" i="14"/>
  <c r="D22" i="14"/>
  <c r="R21" i="14"/>
  <c r="P21" i="14"/>
  <c r="N21" i="14"/>
  <c r="L21" i="14"/>
  <c r="J21" i="14"/>
  <c r="H21" i="14"/>
  <c r="F21" i="14"/>
  <c r="D21" i="14"/>
  <c r="R18" i="14"/>
  <c r="P18" i="14"/>
  <c r="N18" i="14"/>
  <c r="L18" i="14"/>
  <c r="J18" i="14"/>
  <c r="H18" i="14"/>
  <c r="F18" i="14"/>
  <c r="D18" i="14"/>
  <c r="R17" i="14"/>
  <c r="P17" i="14"/>
  <c r="N17" i="14"/>
  <c r="L17" i="14"/>
  <c r="J17" i="14"/>
  <c r="H17" i="14"/>
  <c r="F17" i="14"/>
  <c r="D17" i="14"/>
  <c r="R16" i="14"/>
  <c r="P16" i="14"/>
  <c r="N16" i="14"/>
  <c r="L16" i="14"/>
  <c r="J16" i="14"/>
  <c r="H16" i="14"/>
  <c r="F16" i="14"/>
  <c r="D16" i="14"/>
  <c r="R13" i="14"/>
  <c r="P13" i="14"/>
  <c r="N13" i="14"/>
  <c r="L13" i="14"/>
  <c r="J13" i="14"/>
  <c r="H13" i="14"/>
  <c r="F13" i="14"/>
  <c r="D13" i="14"/>
  <c r="R12" i="14"/>
  <c r="P12" i="14"/>
  <c r="N12" i="14"/>
  <c r="L12" i="14"/>
  <c r="J12" i="14"/>
  <c r="H12" i="14"/>
  <c r="F12" i="14"/>
  <c r="D12" i="14"/>
  <c r="R11" i="14"/>
  <c r="P11" i="14"/>
  <c r="N11" i="14"/>
  <c r="L11" i="14"/>
  <c r="J11" i="14"/>
  <c r="H11" i="14"/>
  <c r="F11" i="14"/>
  <c r="D11" i="14"/>
  <c r="R10" i="14"/>
  <c r="P10" i="14"/>
  <c r="N10" i="14"/>
  <c r="L10" i="14"/>
  <c r="J10" i="14"/>
  <c r="H10" i="14"/>
  <c r="F10" i="14"/>
  <c r="D10" i="14"/>
  <c r="R9" i="14"/>
  <c r="P9" i="14"/>
  <c r="N9" i="14"/>
  <c r="L9" i="14"/>
  <c r="J9" i="14"/>
  <c r="H9" i="14"/>
  <c r="F9" i="14"/>
  <c r="D9" i="14"/>
  <c r="R6" i="14"/>
  <c r="P6" i="14"/>
  <c r="N6" i="14"/>
  <c r="L6" i="14"/>
  <c r="J6" i="14"/>
  <c r="H6" i="14"/>
  <c r="F6" i="14"/>
  <c r="D6" i="14"/>
  <c r="F5" i="14"/>
  <c r="H5" i="14"/>
  <c r="J5" i="14"/>
  <c r="L5" i="14"/>
  <c r="N5" i="14"/>
  <c r="P5" i="14"/>
  <c r="R5" i="14"/>
  <c r="D5" i="14"/>
  <c r="H38" i="14"/>
  <c r="J38" i="14" s="1"/>
  <c r="L38" i="14" s="1"/>
  <c r="N38" i="14" s="1"/>
  <c r="P38" i="14" s="1"/>
  <c r="R38" i="14" s="1"/>
  <c r="H2" i="14"/>
  <c r="J2" i="14" s="1"/>
  <c r="L2" i="14" s="1"/>
  <c r="N2" i="14" s="1"/>
  <c r="P2" i="14" s="1"/>
  <c r="R2" i="14" s="1"/>
  <c r="D85" i="6"/>
  <c r="E85" i="6"/>
  <c r="D86" i="6"/>
  <c r="E86" i="6"/>
  <c r="E62" i="6"/>
  <c r="I62" i="6" s="1"/>
  <c r="D62" i="6"/>
  <c r="N64" i="6"/>
  <c r="O64" i="6"/>
  <c r="L65" i="6"/>
  <c r="M65" i="6"/>
  <c r="O65" i="6"/>
  <c r="H66" i="6"/>
  <c r="I66" i="6"/>
  <c r="J66" i="6"/>
  <c r="K66" i="6"/>
  <c r="H67" i="6"/>
  <c r="I67" i="6"/>
  <c r="J67" i="6"/>
  <c r="K67" i="6"/>
  <c r="L67" i="6"/>
  <c r="M67" i="6"/>
  <c r="N67" i="6"/>
  <c r="O67" i="6"/>
  <c r="H69" i="6"/>
  <c r="I69" i="6"/>
  <c r="J69" i="6"/>
  <c r="K69" i="6"/>
  <c r="H70" i="6"/>
  <c r="I70" i="6"/>
  <c r="J70" i="6"/>
  <c r="K70" i="6"/>
  <c r="L70" i="6"/>
  <c r="M70" i="6"/>
  <c r="N70" i="6"/>
  <c r="O70" i="6"/>
  <c r="L71" i="6"/>
  <c r="M71" i="6"/>
  <c r="N71" i="6"/>
  <c r="O71" i="6"/>
  <c r="J72" i="6"/>
  <c r="K72" i="6"/>
  <c r="H73" i="6"/>
  <c r="I73" i="6"/>
  <c r="K73" i="6"/>
  <c r="L73" i="6"/>
  <c r="M73" i="6"/>
  <c r="N73" i="6"/>
  <c r="O73" i="6"/>
  <c r="L74" i="6"/>
  <c r="M74" i="6"/>
  <c r="N74" i="6"/>
  <c r="O74" i="6"/>
  <c r="H75" i="6"/>
  <c r="I75" i="6"/>
  <c r="J75" i="6"/>
  <c r="K75" i="6"/>
  <c r="H62" i="6"/>
  <c r="E75" i="6"/>
  <c r="L75" i="6" s="1"/>
  <c r="D75" i="6"/>
  <c r="A75" i="6"/>
  <c r="E74" i="6"/>
  <c r="H74" i="6" s="1"/>
  <c r="D74" i="6"/>
  <c r="A74" i="6"/>
  <c r="E73" i="6"/>
  <c r="J73" i="6" s="1"/>
  <c r="D73" i="6"/>
  <c r="A73" i="6"/>
  <c r="E72" i="6"/>
  <c r="L72" i="6" s="1"/>
  <c r="D72" i="6"/>
  <c r="A72" i="6"/>
  <c r="E71" i="6"/>
  <c r="H71" i="6" s="1"/>
  <c r="D71" i="6"/>
  <c r="A71" i="6"/>
  <c r="E70" i="6"/>
  <c r="D70" i="6"/>
  <c r="A70" i="6"/>
  <c r="E69" i="6"/>
  <c r="L69" i="6" s="1"/>
  <c r="D69" i="6"/>
  <c r="A69" i="6"/>
  <c r="E68" i="6"/>
  <c r="H68" i="6" s="1"/>
  <c r="D68" i="6"/>
  <c r="A68" i="6"/>
  <c r="E67" i="6"/>
  <c r="D67" i="6"/>
  <c r="A67" i="6"/>
  <c r="E66" i="6"/>
  <c r="L66" i="6" s="1"/>
  <c r="D66" i="6"/>
  <c r="A66" i="6"/>
  <c r="E65" i="6"/>
  <c r="H65" i="6" s="1"/>
  <c r="D65" i="6"/>
  <c r="A65" i="6"/>
  <c r="E64" i="6"/>
  <c r="L64" i="6" s="1"/>
  <c r="D64" i="6"/>
  <c r="A64" i="6"/>
  <c r="E63" i="6"/>
  <c r="L63" i="6" s="1"/>
  <c r="D63" i="6"/>
  <c r="A62" i="6"/>
  <c r="E98" i="6"/>
  <c r="D98" i="6"/>
  <c r="E97" i="6"/>
  <c r="D97" i="6"/>
  <c r="E96" i="6"/>
  <c r="D96" i="6"/>
  <c r="E95" i="6"/>
  <c r="D95" i="6"/>
  <c r="E94" i="6"/>
  <c r="D94" i="6"/>
  <c r="E93" i="6"/>
  <c r="D93" i="6"/>
  <c r="E92" i="6"/>
  <c r="D92" i="6"/>
  <c r="E91" i="6"/>
  <c r="D91" i="6"/>
  <c r="E90" i="6"/>
  <c r="D90" i="6"/>
  <c r="E89" i="6"/>
  <c r="D89" i="6"/>
  <c r="E88" i="6"/>
  <c r="D88" i="6"/>
  <c r="E87" i="6"/>
  <c r="D87" i="6"/>
  <c r="K86" i="6"/>
  <c r="I86" i="6"/>
  <c r="J86" i="6"/>
  <c r="I87" i="6"/>
  <c r="J87" i="6"/>
  <c r="K87" i="6"/>
  <c r="L87" i="6"/>
  <c r="M87" i="6"/>
  <c r="N87" i="6"/>
  <c r="O87" i="6"/>
  <c r="P87" i="6"/>
  <c r="I88" i="6"/>
  <c r="J88" i="6"/>
  <c r="K88" i="6"/>
  <c r="L88" i="6"/>
  <c r="M88" i="6"/>
  <c r="N88" i="6"/>
  <c r="O88" i="6"/>
  <c r="P88" i="6"/>
  <c r="I89" i="6"/>
  <c r="J89" i="6"/>
  <c r="K89" i="6"/>
  <c r="L89" i="6"/>
  <c r="M89" i="6"/>
  <c r="N89" i="6"/>
  <c r="O89" i="6"/>
  <c r="P89" i="6"/>
  <c r="I90" i="6"/>
  <c r="J90" i="6"/>
  <c r="K90" i="6"/>
  <c r="L90" i="6"/>
  <c r="M90" i="6"/>
  <c r="N90" i="6"/>
  <c r="O90" i="6"/>
  <c r="P90" i="6"/>
  <c r="I91" i="6"/>
  <c r="J91" i="6"/>
  <c r="K91" i="6"/>
  <c r="L91" i="6"/>
  <c r="M91" i="6"/>
  <c r="N91" i="6"/>
  <c r="O91" i="6"/>
  <c r="P91" i="6"/>
  <c r="I92" i="6"/>
  <c r="J92" i="6"/>
  <c r="K92" i="6"/>
  <c r="L92" i="6"/>
  <c r="M92" i="6"/>
  <c r="N92" i="6"/>
  <c r="O92" i="6"/>
  <c r="P92" i="6"/>
  <c r="I93" i="6"/>
  <c r="J93" i="6"/>
  <c r="K93" i="6"/>
  <c r="L93" i="6"/>
  <c r="M93" i="6"/>
  <c r="N93" i="6"/>
  <c r="O93" i="6"/>
  <c r="P93" i="6"/>
  <c r="I94" i="6"/>
  <c r="J94" i="6"/>
  <c r="K94" i="6"/>
  <c r="L94" i="6"/>
  <c r="M94" i="6"/>
  <c r="N94" i="6"/>
  <c r="O94" i="6"/>
  <c r="P94" i="6"/>
  <c r="I95" i="6"/>
  <c r="J95" i="6"/>
  <c r="K95" i="6"/>
  <c r="L95" i="6"/>
  <c r="M95" i="6"/>
  <c r="N95" i="6"/>
  <c r="O95" i="6"/>
  <c r="P95" i="6"/>
  <c r="I96" i="6"/>
  <c r="J96" i="6"/>
  <c r="K96" i="6"/>
  <c r="L96" i="6"/>
  <c r="M96" i="6"/>
  <c r="N96" i="6"/>
  <c r="O96" i="6"/>
  <c r="P96" i="6"/>
  <c r="I97" i="6"/>
  <c r="J97" i="6"/>
  <c r="K97" i="6"/>
  <c r="L97" i="6"/>
  <c r="M97" i="6"/>
  <c r="N97" i="6"/>
  <c r="O97" i="6"/>
  <c r="P97" i="6"/>
  <c r="I98" i="6"/>
  <c r="J98" i="6"/>
  <c r="K98" i="6"/>
  <c r="L98" i="6"/>
  <c r="M98" i="6"/>
  <c r="N98" i="6"/>
  <c r="O98" i="6"/>
  <c r="P98" i="6"/>
  <c r="P85" i="6"/>
  <c r="O85" i="6"/>
  <c r="N85" i="6"/>
  <c r="M85" i="6"/>
  <c r="L85" i="6"/>
  <c r="K85" i="6"/>
  <c r="I85" i="6"/>
  <c r="J85" i="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A98" i="6"/>
  <c r="A97" i="6"/>
  <c r="A96" i="6"/>
  <c r="A95" i="6"/>
  <c r="A94" i="6"/>
  <c r="A93" i="6"/>
  <c r="A92" i="6"/>
  <c r="A91" i="6"/>
  <c r="A90" i="6"/>
  <c r="A89" i="6"/>
  <c r="A88" i="6"/>
  <c r="A87" i="6"/>
  <c r="A86" i="6"/>
  <c r="A85" i="6"/>
  <c r="L31" i="12"/>
  <c r="K31" i="12"/>
  <c r="J31" i="12"/>
  <c r="I31" i="12"/>
  <c r="H31" i="12"/>
  <c r="G31" i="12"/>
  <c r="F31" i="12"/>
  <c r="E31" i="12"/>
  <c r="L30" i="12"/>
  <c r="K30" i="12"/>
  <c r="J30" i="12"/>
  <c r="I30" i="12"/>
  <c r="H30" i="12"/>
  <c r="G30" i="12"/>
  <c r="F30" i="12"/>
  <c r="E30" i="12"/>
  <c r="L29" i="12"/>
  <c r="K29" i="12"/>
  <c r="J29" i="12"/>
  <c r="I29" i="12"/>
  <c r="H29" i="12"/>
  <c r="G29" i="12"/>
  <c r="F29" i="12"/>
  <c r="E29" i="12"/>
  <c r="L28" i="12"/>
  <c r="K28" i="12"/>
  <c r="J28" i="12"/>
  <c r="I28" i="12"/>
  <c r="H28" i="12"/>
  <c r="G28" i="12"/>
  <c r="F28" i="12"/>
  <c r="E28" i="12"/>
  <c r="L27" i="12"/>
  <c r="K27" i="12"/>
  <c r="J27" i="12"/>
  <c r="I27" i="12"/>
  <c r="H27" i="12"/>
  <c r="G27" i="12"/>
  <c r="F27" i="12"/>
  <c r="E27" i="12"/>
  <c r="L26" i="12"/>
  <c r="K26" i="12"/>
  <c r="J26" i="12"/>
  <c r="I26" i="12"/>
  <c r="H26" i="12"/>
  <c r="G26" i="12"/>
  <c r="F26" i="12"/>
  <c r="E26" i="12"/>
  <c r="L25" i="12"/>
  <c r="K25" i="12"/>
  <c r="J25" i="12"/>
  <c r="I25" i="12"/>
  <c r="H25" i="12"/>
  <c r="G25" i="12"/>
  <c r="F25" i="12"/>
  <c r="E25" i="12"/>
  <c r="L24" i="12"/>
  <c r="K24" i="12"/>
  <c r="J24" i="12"/>
  <c r="I24" i="12"/>
  <c r="H24" i="12"/>
  <c r="G24" i="12"/>
  <c r="F24" i="12"/>
  <c r="E24" i="12"/>
  <c r="L23" i="12"/>
  <c r="K23" i="12"/>
  <c r="J23" i="12"/>
  <c r="I23" i="12"/>
  <c r="H23" i="12"/>
  <c r="G23" i="12"/>
  <c r="F23" i="12"/>
  <c r="E23" i="12"/>
  <c r="L22" i="12"/>
  <c r="K22" i="12"/>
  <c r="J22" i="12"/>
  <c r="I22" i="12"/>
  <c r="H22" i="12"/>
  <c r="G22" i="12"/>
  <c r="F22" i="12"/>
  <c r="E22" i="12"/>
  <c r="L21" i="12"/>
  <c r="K21" i="12"/>
  <c r="J21" i="12"/>
  <c r="I21" i="12"/>
  <c r="H21" i="12"/>
  <c r="G21" i="12"/>
  <c r="F21" i="12"/>
  <c r="E21" i="12"/>
  <c r="L12" i="12"/>
  <c r="K12" i="12"/>
  <c r="J12" i="12"/>
  <c r="I12" i="12"/>
  <c r="H12" i="12"/>
  <c r="G12" i="12"/>
  <c r="F12" i="12"/>
  <c r="E12" i="12"/>
  <c r="L11" i="12"/>
  <c r="K11" i="12"/>
  <c r="J11" i="12"/>
  <c r="I11" i="12"/>
  <c r="H11" i="12"/>
  <c r="G11" i="12"/>
  <c r="F11" i="12"/>
  <c r="E11" i="12"/>
  <c r="L10" i="12"/>
  <c r="K10" i="12"/>
  <c r="J10" i="12"/>
  <c r="I10" i="12"/>
  <c r="H10" i="12"/>
  <c r="G10" i="12"/>
  <c r="F10" i="12"/>
  <c r="E10" i="12"/>
  <c r="L9" i="12"/>
  <c r="K9" i="12"/>
  <c r="J9" i="12"/>
  <c r="I9" i="12"/>
  <c r="H9" i="12"/>
  <c r="G9" i="12"/>
  <c r="F9" i="12"/>
  <c r="E9" i="12"/>
  <c r="L8" i="12"/>
  <c r="K8" i="12"/>
  <c r="J8" i="12"/>
  <c r="I8" i="12"/>
  <c r="H8" i="12"/>
  <c r="G8" i="12"/>
  <c r="F8" i="12"/>
  <c r="E8" i="12"/>
  <c r="L7" i="12"/>
  <c r="K7" i="12"/>
  <c r="J7" i="12"/>
  <c r="I7" i="12"/>
  <c r="H7" i="12"/>
  <c r="G7" i="12"/>
  <c r="F7" i="12"/>
  <c r="E7" i="12"/>
  <c r="L6" i="12"/>
  <c r="K6" i="12"/>
  <c r="J6" i="12"/>
  <c r="I6" i="12"/>
  <c r="H6" i="12"/>
  <c r="G6" i="12"/>
  <c r="F6" i="12"/>
  <c r="E6" i="12"/>
  <c r="L5" i="12"/>
  <c r="K5" i="12"/>
  <c r="J5" i="12"/>
  <c r="I5" i="12"/>
  <c r="H5" i="12"/>
  <c r="G5" i="12"/>
  <c r="F5" i="12"/>
  <c r="E5" i="12"/>
  <c r="L4" i="12"/>
  <c r="K4" i="12"/>
  <c r="J4" i="12"/>
  <c r="I4" i="12"/>
  <c r="H4" i="12"/>
  <c r="G4" i="12"/>
  <c r="F4" i="12"/>
  <c r="E4" i="12"/>
  <c r="Z26" i="4"/>
  <c r="Y26" i="4"/>
  <c r="X26" i="4"/>
  <c r="W26" i="4"/>
  <c r="V26" i="4"/>
  <c r="U26" i="4"/>
  <c r="T26" i="4"/>
  <c r="S26" i="4"/>
  <c r="R26" i="4"/>
  <c r="Q26" i="4"/>
  <c r="P26" i="4"/>
  <c r="O26" i="4"/>
  <c r="N26" i="4"/>
  <c r="M26" i="4"/>
  <c r="L26" i="4"/>
  <c r="K26" i="4"/>
  <c r="J26" i="4"/>
  <c r="I26" i="4"/>
  <c r="H26" i="4"/>
  <c r="G26" i="4"/>
  <c r="F26" i="4"/>
  <c r="E26" i="4"/>
  <c r="C26" i="4"/>
  <c r="D26" i="4"/>
  <c r="G19" i="12"/>
  <c r="H19" i="12" s="1"/>
  <c r="I19" i="12" s="1"/>
  <c r="J19" i="12" s="1"/>
  <c r="K19" i="12" s="1"/>
  <c r="L19" i="12" s="1"/>
  <c r="K2" i="12"/>
  <c r="L2" i="12" s="1"/>
  <c r="AG25" i="8"/>
  <c r="AF25" i="8"/>
  <c r="AE25" i="8"/>
  <c r="AD25" i="8"/>
  <c r="AC25" i="8"/>
  <c r="AB25" i="8"/>
  <c r="AA25" i="8"/>
  <c r="Z25" i="8"/>
  <c r="AG24" i="8"/>
  <c r="AF24" i="8"/>
  <c r="AE24" i="8"/>
  <c r="AD24" i="8"/>
  <c r="AC24" i="8"/>
  <c r="AB24" i="8"/>
  <c r="AA24" i="8"/>
  <c r="Z24" i="8"/>
  <c r="AG23" i="8"/>
  <c r="AF23" i="8"/>
  <c r="AE23" i="8"/>
  <c r="AD23" i="8"/>
  <c r="AC23" i="8"/>
  <c r="AB23" i="8"/>
  <c r="AA23" i="8"/>
  <c r="Z23" i="8"/>
  <c r="AG22" i="8"/>
  <c r="AF22" i="8"/>
  <c r="AE22" i="8"/>
  <c r="AD22" i="8"/>
  <c r="AC22" i="8"/>
  <c r="AB22" i="8"/>
  <c r="AA22" i="8"/>
  <c r="Z22" i="8"/>
  <c r="AG21" i="8"/>
  <c r="AF21" i="8"/>
  <c r="AE21" i="8"/>
  <c r="AD21" i="8"/>
  <c r="AC21" i="8"/>
  <c r="AB21" i="8"/>
  <c r="AA21" i="8"/>
  <c r="Z21" i="8"/>
  <c r="AG20" i="8"/>
  <c r="AF20" i="8"/>
  <c r="AE20" i="8"/>
  <c r="AD20" i="8"/>
  <c r="AC20" i="8"/>
  <c r="AB20" i="8"/>
  <c r="AA20" i="8"/>
  <c r="Z20" i="8"/>
  <c r="AG9" i="8"/>
  <c r="AF9" i="8"/>
  <c r="AE9" i="8"/>
  <c r="AD9" i="8"/>
  <c r="AC9" i="8"/>
  <c r="AB9" i="8"/>
  <c r="AA9" i="8"/>
  <c r="Z9" i="8"/>
  <c r="AG8" i="8"/>
  <c r="AF8" i="8"/>
  <c r="AE8" i="8"/>
  <c r="AD8" i="8"/>
  <c r="AC8" i="8"/>
  <c r="AB8" i="8"/>
  <c r="AA8" i="8"/>
  <c r="Z8" i="8"/>
  <c r="AG7" i="8"/>
  <c r="AF7" i="8"/>
  <c r="AE7" i="8"/>
  <c r="AD7" i="8"/>
  <c r="AC7" i="8"/>
  <c r="AB7" i="8"/>
  <c r="AA7" i="8"/>
  <c r="Z7" i="8"/>
  <c r="AG6" i="8"/>
  <c r="AF6" i="8"/>
  <c r="AE6" i="8"/>
  <c r="AD6" i="8"/>
  <c r="AC6" i="8"/>
  <c r="AB6" i="8"/>
  <c r="AA6" i="8"/>
  <c r="Z6" i="8"/>
  <c r="AG5" i="8"/>
  <c r="AG10" i="8" s="1"/>
  <c r="J23" i="3" s="1"/>
  <c r="AF5" i="8"/>
  <c r="AE5" i="8"/>
  <c r="AD5" i="8"/>
  <c r="AC5" i="8"/>
  <c r="AB5" i="8"/>
  <c r="AA5" i="8"/>
  <c r="Z5" i="8"/>
  <c r="AG4" i="8"/>
  <c r="AF4" i="8"/>
  <c r="AE4" i="8"/>
  <c r="AD4" i="8"/>
  <c r="AC4" i="8"/>
  <c r="AC10" i="8" s="1"/>
  <c r="F23" i="3" s="1"/>
  <c r="AB4" i="8"/>
  <c r="AA4" i="8"/>
  <c r="Z4" i="8"/>
  <c r="L52" i="6"/>
  <c r="L51" i="6"/>
  <c r="L50" i="6"/>
  <c r="L49" i="6"/>
  <c r="L48" i="6"/>
  <c r="L47" i="6"/>
  <c r="L45" i="6"/>
  <c r="L44" i="6"/>
  <c r="L43" i="6"/>
  <c r="L42" i="6"/>
  <c r="L41" i="6"/>
  <c r="L40" i="6"/>
  <c r="L38" i="6"/>
  <c r="L37" i="6"/>
  <c r="L36" i="6"/>
  <c r="L35" i="6"/>
  <c r="L34" i="6"/>
  <c r="L33" i="6"/>
  <c r="L31" i="6"/>
  <c r="L30" i="6"/>
  <c r="L29" i="6"/>
  <c r="L28" i="6"/>
  <c r="L27" i="6"/>
  <c r="L26" i="6"/>
  <c r="L24" i="6"/>
  <c r="L23" i="6"/>
  <c r="L22" i="6"/>
  <c r="L21" i="6"/>
  <c r="L20" i="6"/>
  <c r="M20" i="6" s="1"/>
  <c r="L19" i="6"/>
  <c r="L17" i="6"/>
  <c r="L16" i="6"/>
  <c r="L15" i="6"/>
  <c r="L14" i="6"/>
  <c r="L12" i="6"/>
  <c r="L6" i="6"/>
  <c r="M6" i="6" s="1"/>
  <c r="L7" i="6"/>
  <c r="M7" i="6" s="1"/>
  <c r="L8" i="6"/>
  <c r="M8" i="6" s="1"/>
  <c r="L9" i="6"/>
  <c r="M9" i="6" s="1"/>
  <c r="L10" i="6"/>
  <c r="K52" i="6"/>
  <c r="K51" i="6"/>
  <c r="K50" i="6"/>
  <c r="K49" i="6"/>
  <c r="K48" i="6"/>
  <c r="K47" i="6"/>
  <c r="K41" i="6"/>
  <c r="K42" i="6"/>
  <c r="K43" i="6"/>
  <c r="K44" i="6"/>
  <c r="K45" i="6"/>
  <c r="K40" i="6"/>
  <c r="K38" i="6"/>
  <c r="K37" i="6"/>
  <c r="K36" i="6"/>
  <c r="K35" i="6"/>
  <c r="K34" i="6"/>
  <c r="K33" i="6"/>
  <c r="K27" i="6"/>
  <c r="K28" i="6"/>
  <c r="K29" i="6"/>
  <c r="K30" i="6"/>
  <c r="K31" i="6"/>
  <c r="K26" i="6"/>
  <c r="K24" i="6"/>
  <c r="K20" i="6"/>
  <c r="K21" i="6"/>
  <c r="K22" i="6"/>
  <c r="K23" i="6"/>
  <c r="K19" i="6"/>
  <c r="K13" i="6"/>
  <c r="L13" i="6" s="1"/>
  <c r="K14" i="6"/>
  <c r="K15" i="6"/>
  <c r="K16" i="6"/>
  <c r="K17" i="6"/>
  <c r="K12" i="6"/>
  <c r="K6" i="6"/>
  <c r="K7" i="6"/>
  <c r="K8" i="6"/>
  <c r="K9" i="6"/>
  <c r="K10" i="6"/>
  <c r="K5" i="6"/>
  <c r="L5" i="6" s="1"/>
  <c r="M5" i="6" s="1"/>
  <c r="H63" i="6" l="1"/>
  <c r="K63" i="6"/>
  <c r="I63" i="6"/>
  <c r="K62" i="6"/>
  <c r="L62" i="6"/>
  <c r="M62" i="6"/>
  <c r="O62" i="6"/>
  <c r="J62" i="6"/>
  <c r="N62" i="6"/>
  <c r="J63" i="6"/>
  <c r="O68" i="6"/>
  <c r="K64" i="6"/>
  <c r="N68" i="6"/>
  <c r="N65" i="6"/>
  <c r="J64" i="6"/>
  <c r="L68" i="6"/>
  <c r="H64" i="6"/>
  <c r="O75" i="6"/>
  <c r="K74" i="6"/>
  <c r="O72" i="6"/>
  <c r="K71" i="6"/>
  <c r="O69" i="6"/>
  <c r="K68" i="6"/>
  <c r="O66" i="6"/>
  <c r="K65" i="6"/>
  <c r="O63" i="6"/>
  <c r="I72" i="6"/>
  <c r="M68" i="6"/>
  <c r="I64" i="6"/>
  <c r="N75" i="6"/>
  <c r="J74" i="6"/>
  <c r="N72" i="6"/>
  <c r="J71" i="6"/>
  <c r="N69" i="6"/>
  <c r="J68" i="6"/>
  <c r="N66" i="6"/>
  <c r="J65" i="6"/>
  <c r="N63" i="6"/>
  <c r="M64" i="6"/>
  <c r="M75" i="6"/>
  <c r="I74" i="6"/>
  <c r="M72" i="6"/>
  <c r="I71" i="6"/>
  <c r="M69" i="6"/>
  <c r="I68" i="6"/>
  <c r="M66" i="6"/>
  <c r="I65" i="6"/>
  <c r="M63" i="6"/>
  <c r="H72" i="6"/>
  <c r="P86" i="6"/>
  <c r="P99" i="6" s="1"/>
  <c r="J9" i="3" s="1"/>
  <c r="O86" i="6"/>
  <c r="O99" i="6" s="1"/>
  <c r="I9" i="3" s="1"/>
  <c r="N86" i="6"/>
  <c r="N99" i="6" s="1"/>
  <c r="H9" i="3" s="1"/>
  <c r="M86" i="6"/>
  <c r="M99" i="6" s="1"/>
  <c r="G9" i="3" s="1"/>
  <c r="L86" i="6"/>
  <c r="L99" i="6" s="1"/>
  <c r="F9" i="3" s="1"/>
  <c r="I99" i="6"/>
  <c r="C9" i="3" s="1"/>
  <c r="J99" i="6"/>
  <c r="D9" i="3" s="1"/>
  <c r="K99" i="6"/>
  <c r="E9" i="3" s="1"/>
  <c r="F13" i="12"/>
  <c r="D24" i="3" s="1"/>
  <c r="AE10" i="8"/>
  <c r="H23" i="3" s="1"/>
  <c r="AD10" i="8"/>
  <c r="G23" i="3" s="1"/>
  <c r="AA10" i="8"/>
  <c r="D23" i="3" s="1"/>
  <c r="AB10" i="8"/>
  <c r="E23" i="3" s="1"/>
  <c r="AF10" i="8"/>
  <c r="I23" i="3" s="1"/>
  <c r="Z26" i="8"/>
  <c r="C11" i="3" s="1"/>
  <c r="Z10" i="8"/>
  <c r="C23" i="3" s="1"/>
  <c r="AC26" i="8"/>
  <c r="F11" i="3" s="1"/>
  <c r="AA26" i="8"/>
  <c r="D11" i="3" s="1"/>
  <c r="AD26" i="8"/>
  <c r="G11" i="3" s="1"/>
  <c r="AE26" i="8"/>
  <c r="H11" i="3" s="1"/>
  <c r="AF26" i="8"/>
  <c r="I11" i="3" s="1"/>
  <c r="AG26" i="8"/>
  <c r="J11" i="3" s="1"/>
  <c r="AB26" i="8"/>
  <c r="E11" i="3" s="1"/>
  <c r="J32" i="12"/>
  <c r="H12" i="3" s="1"/>
  <c r="G32" i="12"/>
  <c r="E12" i="3" s="1"/>
  <c r="I32" i="12"/>
  <c r="G12" i="3" s="1"/>
  <c r="K13" i="12"/>
  <c r="I24" i="3" s="1"/>
  <c r="E32" i="12"/>
  <c r="C12" i="3" s="1"/>
  <c r="L13" i="12"/>
  <c r="J24" i="3" s="1"/>
  <c r="F32" i="12"/>
  <c r="D12" i="3" s="1"/>
  <c r="H32" i="12"/>
  <c r="F12" i="3" s="1"/>
  <c r="G13" i="12"/>
  <c r="E24" i="3" s="1"/>
  <c r="J13" i="12"/>
  <c r="H24" i="3" s="1"/>
  <c r="H13" i="12"/>
  <c r="F24" i="3" s="1"/>
  <c r="E13" i="12"/>
  <c r="C24" i="3" s="1"/>
  <c r="I13" i="12"/>
  <c r="G24" i="3" s="1"/>
  <c r="L11" i="6"/>
  <c r="L25" i="6"/>
  <c r="L39" i="6"/>
  <c r="L18" i="6"/>
  <c r="L32" i="6"/>
  <c r="L46" i="6"/>
  <c r="L4" i="6"/>
  <c r="M49" i="6"/>
  <c r="M47" i="6"/>
  <c r="M50" i="6"/>
  <c r="N50" i="6" s="1"/>
  <c r="M52" i="6"/>
  <c r="N52" i="6" s="1"/>
  <c r="M48" i="6"/>
  <c r="M51" i="6"/>
  <c r="M42" i="6"/>
  <c r="M43" i="6"/>
  <c r="N43" i="6" s="1"/>
  <c r="M45" i="6"/>
  <c r="N45" i="6" s="1"/>
  <c r="M40" i="6"/>
  <c r="M41" i="6"/>
  <c r="M44" i="6"/>
  <c r="M38" i="6"/>
  <c r="N38" i="6" s="1"/>
  <c r="M33" i="6"/>
  <c r="M34" i="6"/>
  <c r="M37" i="6"/>
  <c r="M36" i="6"/>
  <c r="N36" i="6" s="1"/>
  <c r="M35" i="6"/>
  <c r="M26" i="6"/>
  <c r="M31" i="6"/>
  <c r="N31" i="6" s="1"/>
  <c r="M27" i="6"/>
  <c r="M30" i="6"/>
  <c r="N30" i="6" s="1"/>
  <c r="M29" i="6"/>
  <c r="M28" i="6"/>
  <c r="N28" i="6" s="1"/>
  <c r="N20" i="6"/>
  <c r="O20" i="6" s="1"/>
  <c r="P20" i="6" s="1"/>
  <c r="M22" i="6"/>
  <c r="N22" i="6" s="1"/>
  <c r="M21" i="6"/>
  <c r="M24" i="6"/>
  <c r="N24" i="6" s="1"/>
  <c r="O24" i="6" s="1"/>
  <c r="M23" i="6"/>
  <c r="N23" i="6" s="1"/>
  <c r="M19" i="6"/>
  <c r="M17" i="6"/>
  <c r="M15" i="6"/>
  <c r="N15" i="6" s="1"/>
  <c r="M14" i="6"/>
  <c r="N14" i="6" s="1"/>
  <c r="O14" i="6" s="1"/>
  <c r="M13" i="6"/>
  <c r="M16" i="6"/>
  <c r="N16" i="6" s="1"/>
  <c r="M12" i="6"/>
  <c r="N8" i="6"/>
  <c r="O8" i="6" s="1"/>
  <c r="P8" i="6" s="1"/>
  <c r="M10" i="6"/>
  <c r="N7" i="6"/>
  <c r="N6" i="6"/>
  <c r="N9" i="6"/>
  <c r="H76" i="6" l="1"/>
  <c r="C21" i="3" s="1"/>
  <c r="I76" i="6"/>
  <c r="O76" i="6"/>
  <c r="L76" i="6"/>
  <c r="K76" i="6"/>
  <c r="M76" i="6"/>
  <c r="N76" i="6"/>
  <c r="J76" i="6"/>
  <c r="K32" i="12"/>
  <c r="I12" i="3" s="1"/>
  <c r="L32" i="12"/>
  <c r="J12" i="3" s="1"/>
  <c r="L53" i="6"/>
  <c r="N40" i="6"/>
  <c r="O40" i="6" s="1"/>
  <c r="M39" i="6"/>
  <c r="N19" i="6"/>
  <c r="O19" i="6" s="1"/>
  <c r="M18" i="6"/>
  <c r="N5" i="6"/>
  <c r="M4" i="6"/>
  <c r="M25" i="6"/>
  <c r="N12" i="6"/>
  <c r="M11" i="6"/>
  <c r="N33" i="6"/>
  <c r="O33" i="6" s="1"/>
  <c r="M32" i="6"/>
  <c r="N47" i="6"/>
  <c r="M46" i="6"/>
  <c r="O45" i="6"/>
  <c r="P45" i="6" s="1"/>
  <c r="Q45" i="6" s="1"/>
  <c r="O23" i="6"/>
  <c r="P23" i="6" s="1"/>
  <c r="O15" i="6"/>
  <c r="P15" i="6" s="1"/>
  <c r="N17" i="6"/>
  <c r="O17" i="6" s="1"/>
  <c r="O50" i="6"/>
  <c r="P50" i="6" s="1"/>
  <c r="Q50" i="6" s="1"/>
  <c r="N49" i="6"/>
  <c r="N51" i="6"/>
  <c r="O52" i="6"/>
  <c r="P52" i="6" s="1"/>
  <c r="N48" i="6"/>
  <c r="N44" i="6"/>
  <c r="O44" i="6" s="1"/>
  <c r="N41" i="6"/>
  <c r="O43" i="6"/>
  <c r="N42" i="6"/>
  <c r="O38" i="6"/>
  <c r="N35" i="6"/>
  <c r="O36" i="6"/>
  <c r="P36" i="6" s="1"/>
  <c r="N37" i="6"/>
  <c r="O37" i="6" s="1"/>
  <c r="N34" i="6"/>
  <c r="O34" i="6" s="1"/>
  <c r="N29" i="6"/>
  <c r="N26" i="6"/>
  <c r="O30" i="6"/>
  <c r="P30" i="6" s="1"/>
  <c r="O31" i="6"/>
  <c r="N27" i="6"/>
  <c r="O28" i="6"/>
  <c r="P28" i="6" s="1"/>
  <c r="O22" i="6"/>
  <c r="Q20" i="6"/>
  <c r="R20" i="6" s="1"/>
  <c r="S20" i="6" s="1"/>
  <c r="N21" i="6"/>
  <c r="O21" i="6" s="1"/>
  <c r="P24" i="6"/>
  <c r="P14" i="6"/>
  <c r="O16" i="6"/>
  <c r="N13" i="6"/>
  <c r="O13" i="6" s="1"/>
  <c r="Q8" i="6"/>
  <c r="R8" i="6" s="1"/>
  <c r="N10" i="6"/>
  <c r="O10" i="6" s="1"/>
  <c r="O6" i="6"/>
  <c r="O9" i="6"/>
  <c r="O7" i="6"/>
  <c r="D21" i="3" l="1"/>
  <c r="N11" i="6"/>
  <c r="M53" i="6"/>
  <c r="E21" i="3" s="1"/>
  <c r="N46" i="6"/>
  <c r="N32" i="6"/>
  <c r="O18" i="6"/>
  <c r="O47" i="6"/>
  <c r="P40" i="6"/>
  <c r="O5" i="6"/>
  <c r="N4" i="6"/>
  <c r="N18" i="6"/>
  <c r="N25" i="6"/>
  <c r="O12" i="6"/>
  <c r="O11" i="6" s="1"/>
  <c r="N39" i="6"/>
  <c r="R45" i="6"/>
  <c r="S45" i="6" s="1"/>
  <c r="Q23" i="6"/>
  <c r="R23" i="6" s="1"/>
  <c r="P34" i="6"/>
  <c r="Q34" i="6" s="1"/>
  <c r="P17" i="6"/>
  <c r="Q17" i="6" s="1"/>
  <c r="R17" i="6" s="1"/>
  <c r="S17" i="6" s="1"/>
  <c r="O48" i="6"/>
  <c r="P48" i="6" s="1"/>
  <c r="O51" i="6"/>
  <c r="P51" i="6" s="1"/>
  <c r="R50" i="6"/>
  <c r="S50" i="6" s="1"/>
  <c r="Q52" i="6"/>
  <c r="R52" i="6" s="1"/>
  <c r="O49" i="6"/>
  <c r="P49" i="6" s="1"/>
  <c r="P44" i="6"/>
  <c r="O41" i="6"/>
  <c r="P41" i="6" s="1"/>
  <c r="P43" i="6"/>
  <c r="O42" i="6"/>
  <c r="P42" i="6" s="1"/>
  <c r="Q42" i="6" s="1"/>
  <c r="P37" i="6"/>
  <c r="Q36" i="6"/>
  <c r="R36" i="6" s="1"/>
  <c r="S36" i="6" s="1"/>
  <c r="P38" i="6"/>
  <c r="Q38" i="6" s="1"/>
  <c r="R38" i="6" s="1"/>
  <c r="S38" i="6" s="1"/>
  <c r="P33" i="6"/>
  <c r="O35" i="6"/>
  <c r="O32" i="6" s="1"/>
  <c r="Q30" i="6"/>
  <c r="R30" i="6" s="1"/>
  <c r="Q28" i="6"/>
  <c r="R28" i="6" s="1"/>
  <c r="S28" i="6" s="1"/>
  <c r="O27" i="6"/>
  <c r="P27" i="6" s="1"/>
  <c r="O26" i="6"/>
  <c r="P31" i="6"/>
  <c r="Q31" i="6" s="1"/>
  <c r="R31" i="6" s="1"/>
  <c r="O29" i="6"/>
  <c r="P29" i="6" s="1"/>
  <c r="P21" i="6"/>
  <c r="Q21" i="6" s="1"/>
  <c r="P22" i="6"/>
  <c r="P19" i="6"/>
  <c r="Q19" i="6" s="1"/>
  <c r="Q24" i="6"/>
  <c r="R24" i="6" s="1"/>
  <c r="Q14" i="6"/>
  <c r="P13" i="6"/>
  <c r="P16" i="6"/>
  <c r="Q15" i="6"/>
  <c r="P6" i="6"/>
  <c r="Q6" i="6" s="1"/>
  <c r="R6" i="6" s="1"/>
  <c r="S6" i="6" s="1"/>
  <c r="S8" i="6"/>
  <c r="P7" i="6"/>
  <c r="Q7" i="6" s="1"/>
  <c r="P10" i="6"/>
  <c r="Q10" i="6" s="1"/>
  <c r="P9" i="6"/>
  <c r="Q9" i="6" s="1"/>
  <c r="O39" i="6" l="1"/>
  <c r="N53" i="6"/>
  <c r="F21" i="3" s="1"/>
  <c r="P12" i="6"/>
  <c r="P18" i="6"/>
  <c r="Q40" i="6"/>
  <c r="P39" i="6"/>
  <c r="Q33" i="6"/>
  <c r="O25" i="6"/>
  <c r="O4" i="6"/>
  <c r="P5" i="6"/>
  <c r="O46" i="6"/>
  <c r="P47" i="6"/>
  <c r="P46" i="6" s="1"/>
  <c r="R21" i="6"/>
  <c r="S21" i="6" s="1"/>
  <c r="R19" i="6"/>
  <c r="Q51" i="6"/>
  <c r="R51" i="6" s="1"/>
  <c r="S51" i="6" s="1"/>
  <c r="Q41" i="6"/>
  <c r="R41" i="6" s="1"/>
  <c r="R34" i="6"/>
  <c r="S34" i="6" s="1"/>
  <c r="S23" i="6"/>
  <c r="S52" i="6"/>
  <c r="Q16" i="6"/>
  <c r="R16" i="6" s="1"/>
  <c r="S16" i="6" s="1"/>
  <c r="Q49" i="6"/>
  <c r="R49" i="6" s="1"/>
  <c r="S49" i="6" s="1"/>
  <c r="Q48" i="6"/>
  <c r="Q44" i="6"/>
  <c r="R42" i="6"/>
  <c r="S42" i="6" s="1"/>
  <c r="Q43" i="6"/>
  <c r="Q37" i="6"/>
  <c r="P35" i="6"/>
  <c r="Q35" i="6" s="1"/>
  <c r="R35" i="6" s="1"/>
  <c r="S35" i="6" s="1"/>
  <c r="Q29" i="6"/>
  <c r="R29" i="6" s="1"/>
  <c r="Q27" i="6"/>
  <c r="R27" i="6" s="1"/>
  <c r="S31" i="6"/>
  <c r="S30" i="6"/>
  <c r="P26" i="6"/>
  <c r="P25" i="6" s="1"/>
  <c r="Q22" i="6"/>
  <c r="R22" i="6" s="1"/>
  <c r="S22" i="6" s="1"/>
  <c r="S24" i="6"/>
  <c r="R15" i="6"/>
  <c r="S15" i="6" s="1"/>
  <c r="Q13" i="6"/>
  <c r="R14" i="6"/>
  <c r="S14" i="6" s="1"/>
  <c r="R7" i="6"/>
  <c r="S7" i="6" s="1"/>
  <c r="R9" i="6"/>
  <c r="S9" i="6" s="1"/>
  <c r="R10" i="6"/>
  <c r="S10" i="6" s="1"/>
  <c r="Q47" i="6" l="1"/>
  <c r="R47" i="6" s="1"/>
  <c r="O53" i="6"/>
  <c r="G21" i="3" s="1"/>
  <c r="P32" i="6"/>
  <c r="Q32" i="6"/>
  <c r="P4" i="6"/>
  <c r="Q5" i="6"/>
  <c r="Q39" i="6"/>
  <c r="R40" i="6"/>
  <c r="R33" i="6"/>
  <c r="S19" i="6"/>
  <c r="S18" i="6" s="1"/>
  <c r="R18" i="6"/>
  <c r="Q18" i="6"/>
  <c r="Q12" i="6"/>
  <c r="P11" i="6"/>
  <c r="S41" i="6"/>
  <c r="S29" i="6"/>
  <c r="R13" i="6"/>
  <c r="S13" i="6" s="1"/>
  <c r="R48" i="6"/>
  <c r="S48" i="6" s="1"/>
  <c r="R44" i="6"/>
  <c r="S44" i="6" s="1"/>
  <c r="R43" i="6"/>
  <c r="S43" i="6" s="1"/>
  <c r="R37" i="6"/>
  <c r="S37" i="6" s="1"/>
  <c r="Q26" i="6"/>
  <c r="S27" i="6"/>
  <c r="Q46" i="6" l="1"/>
  <c r="P53" i="6"/>
  <c r="H21" i="3" s="1"/>
  <c r="R26" i="6"/>
  <c r="R25" i="6" s="1"/>
  <c r="Q25" i="6"/>
  <c r="Q11" i="6"/>
  <c r="R12" i="6"/>
  <c r="S33" i="6"/>
  <c r="S32" i="6" s="1"/>
  <c r="R32" i="6"/>
  <c r="R5" i="6"/>
  <c r="Q4" i="6"/>
  <c r="S40" i="6"/>
  <c r="S39" i="6" s="1"/>
  <c r="R39" i="6"/>
  <c r="S47" i="6"/>
  <c r="S46" i="6" s="1"/>
  <c r="R46" i="6"/>
  <c r="S26" i="6" l="1"/>
  <c r="S25" i="6" s="1"/>
  <c r="Q53" i="6"/>
  <c r="I21" i="3" s="1"/>
  <c r="S12" i="6"/>
  <c r="S11" i="6" s="1"/>
  <c r="R11" i="6"/>
  <c r="R4" i="6"/>
  <c r="S5" i="6"/>
  <c r="S4" i="6" s="1"/>
  <c r="S53" i="6" l="1"/>
  <c r="R53" i="6"/>
  <c r="J21" i="3" s="1"/>
  <c r="E2" i="6"/>
  <c r="F2" i="6" s="1"/>
  <c r="G2" i="6" s="1"/>
  <c r="H2" i="6" s="1"/>
  <c r="I2" i="6" s="1"/>
  <c r="J2" i="6" s="1"/>
  <c r="D15" i="7"/>
  <c r="E15" i="7" s="1"/>
  <c r="F15" i="7" s="1"/>
  <c r="G15" i="7" s="1"/>
  <c r="H15" i="7" s="1"/>
  <c r="I15" i="7" s="1"/>
  <c r="D2" i="7"/>
  <c r="B33" i="4"/>
  <c r="E33" i="4" s="1"/>
  <c r="B7" i="4"/>
  <c r="E7" i="4" s="1"/>
  <c r="K33" i="4" l="1"/>
  <c r="Z33" i="4"/>
  <c r="W33" i="4"/>
  <c r="T33" i="4"/>
  <c r="Q33" i="4"/>
  <c r="N33" i="4"/>
  <c r="H33" i="4"/>
  <c r="E2" i="7"/>
  <c r="C22" i="7"/>
  <c r="D10" i="3" s="1"/>
  <c r="H7" i="4"/>
  <c r="B41" i="4"/>
  <c r="B40" i="4"/>
  <c r="E40" i="4" s="1"/>
  <c r="B39" i="4"/>
  <c r="B38" i="4"/>
  <c r="B37" i="4"/>
  <c r="N37" i="4" s="1"/>
  <c r="B36" i="4"/>
  <c r="E36" i="4" s="1"/>
  <c r="B35" i="4"/>
  <c r="B34" i="4"/>
  <c r="B32" i="4"/>
  <c r="B31" i="4"/>
  <c r="E31" i="4" s="1"/>
  <c r="B30" i="4"/>
  <c r="K25" i="4"/>
  <c r="N25" i="4" s="1"/>
  <c r="Q25" i="4" s="1"/>
  <c r="T25" i="4" s="1"/>
  <c r="W25" i="4" s="1"/>
  <c r="Z25" i="4" s="1"/>
  <c r="K2" i="4"/>
  <c r="N2" i="4" s="1"/>
  <c r="D9" i="7" l="1"/>
  <c r="E22" i="3" s="1"/>
  <c r="E9" i="7"/>
  <c r="F22" i="3" s="1"/>
  <c r="F2" i="7"/>
  <c r="B22" i="7"/>
  <c r="C10" i="3" s="1"/>
  <c r="B9" i="7"/>
  <c r="C22" i="3" s="1"/>
  <c r="D22" i="7"/>
  <c r="E10" i="3" s="1"/>
  <c r="C9" i="7"/>
  <c r="D22" i="3" s="1"/>
  <c r="E22" i="7"/>
  <c r="F10" i="3" s="1"/>
  <c r="N41" i="4"/>
  <c r="N32" i="4"/>
  <c r="K7" i="4"/>
  <c r="N7" i="4"/>
  <c r="N36" i="4"/>
  <c r="H36" i="4"/>
  <c r="K31" i="4"/>
  <c r="H40" i="4"/>
  <c r="H31" i="4"/>
  <c r="N31" i="4"/>
  <c r="N40" i="4"/>
  <c r="K36" i="4"/>
  <c r="Q2" i="4"/>
  <c r="K40" i="4"/>
  <c r="E30" i="4"/>
  <c r="E35" i="4"/>
  <c r="E39" i="4"/>
  <c r="H30" i="4"/>
  <c r="H35" i="4"/>
  <c r="H39" i="4"/>
  <c r="K30" i="4"/>
  <c r="K35" i="4"/>
  <c r="K39" i="4"/>
  <c r="N30" i="4"/>
  <c r="E34" i="4"/>
  <c r="N35" i="4"/>
  <c r="E38" i="4"/>
  <c r="N39" i="4"/>
  <c r="Q30" i="4"/>
  <c r="H34" i="4"/>
  <c r="H38" i="4"/>
  <c r="K34" i="4"/>
  <c r="K38" i="4"/>
  <c r="E32" i="4"/>
  <c r="N34" i="4"/>
  <c r="E37" i="4"/>
  <c r="N38" i="4"/>
  <c r="E41" i="4"/>
  <c r="H32" i="4"/>
  <c r="H37" i="4"/>
  <c r="H41" i="4"/>
  <c r="K32" i="4"/>
  <c r="K37" i="4"/>
  <c r="K41" i="4"/>
  <c r="G2" i="7" l="1"/>
  <c r="F9" i="7"/>
  <c r="G22" i="3" s="1"/>
  <c r="Q34" i="4"/>
  <c r="Q7" i="4"/>
  <c r="Q32" i="4"/>
  <c r="Q36" i="4"/>
  <c r="Q37" i="4"/>
  <c r="Q41" i="4"/>
  <c r="Q31" i="4"/>
  <c r="Q40" i="4"/>
  <c r="T2" i="4"/>
  <c r="T7" i="4" s="1"/>
  <c r="Q39" i="4"/>
  <c r="Q38" i="4"/>
  <c r="Q35" i="4"/>
  <c r="H2" i="7" l="1"/>
  <c r="F22" i="7"/>
  <c r="G10" i="3" s="1"/>
  <c r="G9" i="7"/>
  <c r="H22" i="3" s="1"/>
  <c r="G22" i="7"/>
  <c r="H10" i="3" s="1"/>
  <c r="T32" i="4"/>
  <c r="T36" i="4"/>
  <c r="W2" i="4"/>
  <c r="W7" i="4" s="1"/>
  <c r="T41" i="4"/>
  <c r="T31" i="4"/>
  <c r="T37" i="4"/>
  <c r="T40" i="4"/>
  <c r="T30" i="4"/>
  <c r="T34" i="4"/>
  <c r="T35" i="4"/>
  <c r="T38" i="4"/>
  <c r="T39" i="4"/>
  <c r="I2" i="7" l="1"/>
  <c r="H22" i="7"/>
  <c r="I10" i="3" s="1"/>
  <c r="H9" i="7"/>
  <c r="I22" i="3" s="1"/>
  <c r="W36" i="4"/>
  <c r="W41" i="4"/>
  <c r="Z2" i="4"/>
  <c r="Z7" i="4" s="1"/>
  <c r="W31" i="4"/>
  <c r="W37" i="4"/>
  <c r="W40" i="4"/>
  <c r="W32" i="4"/>
  <c r="W35" i="4"/>
  <c r="W30" i="4"/>
  <c r="W34" i="4"/>
  <c r="W38" i="4"/>
  <c r="W39" i="4"/>
  <c r="I22" i="7" l="1"/>
  <c r="J10" i="3" s="1"/>
  <c r="I9" i="7"/>
  <c r="J22" i="3" s="1"/>
  <c r="Z41" i="4"/>
  <c r="Z31" i="4"/>
  <c r="Z34" i="4"/>
  <c r="Z36" i="4"/>
  <c r="Z38" i="4"/>
  <c r="Z37" i="4"/>
  <c r="Z40" i="4"/>
  <c r="Z32" i="4"/>
  <c r="Z30" i="4"/>
  <c r="Z35" i="4"/>
  <c r="Z39" i="4"/>
  <c r="B8" i="4" l="1"/>
  <c r="B9" i="4"/>
  <c r="B10" i="4"/>
  <c r="B11" i="4"/>
  <c r="B12" i="4"/>
  <c r="B13" i="4"/>
  <c r="B14" i="4"/>
  <c r="B15" i="4"/>
  <c r="B16" i="4"/>
  <c r="B17" i="4"/>
  <c r="B18" i="4"/>
  <c r="D16" i="5"/>
  <c r="D17" i="5"/>
  <c r="D114" i="5"/>
  <c r="D115" i="5"/>
  <c r="D73" i="5"/>
  <c r="D69" i="5"/>
  <c r="D70" i="5"/>
  <c r="D71" i="5"/>
  <c r="D72" i="5"/>
  <c r="D68" i="5"/>
  <c r="D101" i="5"/>
  <c r="D102" i="5"/>
  <c r="D103" i="5"/>
  <c r="D78" i="5"/>
  <c r="D4" i="5"/>
  <c r="D5" i="5"/>
  <c r="B27" i="4" s="1"/>
  <c r="D2" i="5"/>
  <c r="D3" i="5"/>
  <c r="B28" i="4" s="1"/>
  <c r="D52" i="5"/>
  <c r="D106" i="5"/>
  <c r="D107" i="5"/>
  <c r="D74" i="5"/>
  <c r="D20" i="5"/>
  <c r="D21" i="5"/>
  <c r="D122" i="5"/>
  <c r="D6" i="5"/>
  <c r="D7" i="5"/>
  <c r="D46" i="5"/>
  <c r="D47" i="5"/>
  <c r="D48" i="5"/>
  <c r="B5" i="4" s="1"/>
  <c r="D15" i="5"/>
  <c r="B6" i="4" s="1"/>
  <c r="D80" i="5"/>
  <c r="D81" i="5"/>
  <c r="D82" i="5"/>
  <c r="D65" i="5"/>
  <c r="D66" i="5"/>
  <c r="D67" i="5"/>
  <c r="D62" i="5"/>
  <c r="D123" i="5"/>
  <c r="D124" i="5"/>
  <c r="D61" i="5"/>
  <c r="D100" i="5"/>
  <c r="D98" i="5"/>
  <c r="B29" i="4" s="1"/>
  <c r="D99" i="5"/>
  <c r="D97" i="5"/>
  <c r="B4" i="4" s="1"/>
  <c r="D9" i="5"/>
  <c r="D92" i="5"/>
  <c r="D93" i="5"/>
  <c r="D94" i="5"/>
  <c r="D95" i="5"/>
  <c r="D96" i="5"/>
  <c r="D135" i="5"/>
  <c r="D136" i="5"/>
  <c r="D137" i="5"/>
  <c r="D138" i="5"/>
  <c r="D108" i="5"/>
  <c r="D109" i="5"/>
  <c r="D110" i="5"/>
  <c r="D111" i="5"/>
  <c r="D130" i="5"/>
  <c r="D139" i="5"/>
  <c r="D112" i="5"/>
  <c r="D113" i="5"/>
  <c r="D75" i="5"/>
  <c r="D76" i="5"/>
  <c r="D128" i="5"/>
  <c r="D134" i="5"/>
  <c r="D133" i="5"/>
  <c r="D132" i="5"/>
  <c r="D129" i="5"/>
  <c r="D131" i="5"/>
  <c r="D56" i="5"/>
  <c r="D127" i="5"/>
  <c r="D126" i="5"/>
  <c r="D49" i="5"/>
  <c r="D118" i="5"/>
  <c r="D23" i="5"/>
  <c r="D22" i="5"/>
  <c r="D24" i="5"/>
  <c r="D25" i="5"/>
  <c r="D44" i="5"/>
  <c r="D12" i="5"/>
  <c r="D119" i="5"/>
  <c r="D120" i="5"/>
  <c r="D85" i="5"/>
  <c r="D83" i="5"/>
  <c r="D84" i="5"/>
  <c r="D86" i="5"/>
  <c r="D87" i="5"/>
  <c r="D10" i="5"/>
  <c r="D11" i="5"/>
  <c r="D29" i="5"/>
  <c r="D28" i="5"/>
  <c r="D30" i="5"/>
  <c r="D41" i="5"/>
  <c r="D42" i="5"/>
  <c r="D43" i="5"/>
  <c r="D54" i="5"/>
  <c r="D55" i="5"/>
  <c r="D45" i="5"/>
  <c r="D18" i="5"/>
  <c r="D19" i="5"/>
  <c r="D40" i="5"/>
  <c r="D121" i="5"/>
  <c r="D33" i="5"/>
  <c r="D34" i="5"/>
  <c r="D35" i="5"/>
  <c r="D37" i="5"/>
  <c r="D36" i="5"/>
  <c r="D26" i="5"/>
  <c r="D51" i="5"/>
  <c r="D79" i="5"/>
  <c r="D38" i="5"/>
  <c r="D53" i="5"/>
  <c r="D57" i="5"/>
  <c r="D59" i="5"/>
  <c r="D58" i="5"/>
  <c r="D60" i="5"/>
  <c r="D13" i="5"/>
  <c r="D14" i="5"/>
  <c r="D91" i="5"/>
  <c r="D125" i="5"/>
  <c r="D141" i="5"/>
  <c r="D77" i="5"/>
  <c r="D142" i="5"/>
  <c r="D64" i="5"/>
  <c r="D39" i="5"/>
  <c r="D63" i="5"/>
  <c r="D117" i="5"/>
  <c r="D88" i="5"/>
  <c r="D32" i="5"/>
  <c r="D105" i="5"/>
  <c r="D104" i="5"/>
  <c r="D27" i="5"/>
  <c r="D31" i="5"/>
  <c r="D90" i="5"/>
  <c r="D89" i="5"/>
  <c r="D50" i="5"/>
  <c r="D116" i="5"/>
  <c r="D140" i="5"/>
  <c r="N28" i="4" l="1"/>
  <c r="K28" i="4"/>
  <c r="E28" i="4"/>
  <c r="H28" i="4"/>
  <c r="Q28" i="4"/>
  <c r="T28" i="4"/>
  <c r="W28" i="4"/>
  <c r="Z28" i="4"/>
  <c r="H5" i="4"/>
  <c r="K5" i="4"/>
  <c r="N5" i="4"/>
  <c r="E5" i="4"/>
  <c r="Q5" i="4"/>
  <c r="T5" i="4"/>
  <c r="W5" i="4"/>
  <c r="Z5" i="4"/>
  <c r="E27" i="4"/>
  <c r="K27" i="4"/>
  <c r="N27" i="4"/>
  <c r="H27" i="4"/>
  <c r="Q27" i="4"/>
  <c r="Q42" i="4" s="1"/>
  <c r="G8" i="3" s="1"/>
  <c r="G17" i="3" s="1"/>
  <c r="T27" i="4"/>
  <c r="W27" i="4"/>
  <c r="W42" i="4" s="1"/>
  <c r="I8" i="3" s="1"/>
  <c r="I17" i="3" s="1"/>
  <c r="Z27" i="4"/>
  <c r="Z42" i="4" s="1"/>
  <c r="J8" i="3" s="1"/>
  <c r="J17" i="3" s="1"/>
  <c r="E6" i="4"/>
  <c r="H6" i="4"/>
  <c r="N6" i="4"/>
  <c r="K6" i="4"/>
  <c r="Q6" i="4"/>
  <c r="T6" i="4"/>
  <c r="W6" i="4"/>
  <c r="Z6" i="4"/>
  <c r="E29" i="4"/>
  <c r="N29" i="4"/>
  <c r="H29" i="4"/>
  <c r="K29" i="4"/>
  <c r="Q29" i="4"/>
  <c r="T29" i="4"/>
  <c r="W29" i="4"/>
  <c r="Z29" i="4"/>
  <c r="E18" i="4"/>
  <c r="N18" i="4"/>
  <c r="H18" i="4"/>
  <c r="K18" i="4"/>
  <c r="Q18" i="4"/>
  <c r="T18" i="4"/>
  <c r="W18" i="4"/>
  <c r="Z18" i="4"/>
  <c r="K15" i="4"/>
  <c r="H15" i="4"/>
  <c r="N15" i="4"/>
  <c r="E15" i="4"/>
  <c r="Q15" i="4"/>
  <c r="T15" i="4"/>
  <c r="W15" i="4"/>
  <c r="Z15" i="4"/>
  <c r="E11" i="4"/>
  <c r="H11" i="4"/>
  <c r="K11" i="4"/>
  <c r="N11" i="4"/>
  <c r="Q11" i="4"/>
  <c r="T11" i="4"/>
  <c r="W11" i="4"/>
  <c r="Z11" i="4"/>
  <c r="N17" i="4"/>
  <c r="H17" i="4"/>
  <c r="K17" i="4"/>
  <c r="E17" i="4"/>
  <c r="Q17" i="4"/>
  <c r="T17" i="4"/>
  <c r="W17" i="4"/>
  <c r="Z17" i="4"/>
  <c r="N12" i="4"/>
  <c r="E12" i="4"/>
  <c r="H12" i="4"/>
  <c r="K12" i="4"/>
  <c r="Q12" i="4"/>
  <c r="T12" i="4"/>
  <c r="W12" i="4"/>
  <c r="Z12" i="4"/>
  <c r="H10" i="4"/>
  <c r="K10" i="4"/>
  <c r="E10" i="4"/>
  <c r="N10" i="4"/>
  <c r="Q10" i="4"/>
  <c r="T10" i="4"/>
  <c r="W10" i="4"/>
  <c r="Z10" i="4"/>
  <c r="N16" i="4"/>
  <c r="H16" i="4"/>
  <c r="E16" i="4"/>
  <c r="K16" i="4"/>
  <c r="Q16" i="4"/>
  <c r="T16" i="4"/>
  <c r="W16" i="4"/>
  <c r="Z16" i="4"/>
  <c r="K13" i="4"/>
  <c r="N13" i="4"/>
  <c r="E13" i="4"/>
  <c r="H13" i="4"/>
  <c r="Q13" i="4"/>
  <c r="T13" i="4"/>
  <c r="W13" i="4"/>
  <c r="Z13" i="4"/>
  <c r="H9" i="4"/>
  <c r="K9" i="4"/>
  <c r="N9" i="4"/>
  <c r="E9" i="4"/>
  <c r="Q9" i="4"/>
  <c r="T9" i="4"/>
  <c r="W9" i="4"/>
  <c r="Z9" i="4"/>
  <c r="H8" i="4"/>
  <c r="K8" i="4"/>
  <c r="E8" i="4"/>
  <c r="N8" i="4"/>
  <c r="Q8" i="4"/>
  <c r="T8" i="4"/>
  <c r="W8" i="4"/>
  <c r="Z8" i="4"/>
  <c r="H14" i="4"/>
  <c r="K14" i="4"/>
  <c r="E14" i="4"/>
  <c r="N14" i="4"/>
  <c r="Q14" i="4"/>
  <c r="T14" i="4"/>
  <c r="W14" i="4"/>
  <c r="Z14" i="4"/>
  <c r="K4" i="4"/>
  <c r="N4" i="4"/>
  <c r="H4" i="4"/>
  <c r="E4" i="4"/>
  <c r="Q4" i="4"/>
  <c r="T4" i="4"/>
  <c r="W4" i="4"/>
  <c r="Z4" i="4"/>
  <c r="D5" i="3"/>
  <c r="E5" i="3" s="1"/>
  <c r="F5" i="3" s="1"/>
  <c r="G5" i="3" s="1"/>
  <c r="H5" i="3" s="1"/>
  <c r="I5" i="3" s="1"/>
  <c r="J5" i="3" s="1"/>
  <c r="K28" i="3"/>
  <c r="K27" i="3"/>
  <c r="K26" i="3"/>
  <c r="K25" i="3"/>
  <c r="K24" i="3"/>
  <c r="K23" i="3"/>
  <c r="K22" i="3"/>
  <c r="K16" i="3"/>
  <c r="K15" i="3"/>
  <c r="K14" i="3"/>
  <c r="K13" i="3"/>
  <c r="K12" i="3"/>
  <c r="K11" i="3"/>
  <c r="K10" i="3"/>
  <c r="K9" i="3"/>
  <c r="T42" i="4" l="1"/>
  <c r="H8" i="3" s="1"/>
  <c r="H17" i="3" s="1"/>
  <c r="K42" i="4"/>
  <c r="E8" i="3" s="1"/>
  <c r="E17" i="3" s="1"/>
  <c r="E42" i="4"/>
  <c r="C8" i="3" s="1"/>
  <c r="H42" i="4"/>
  <c r="D8" i="3" s="1"/>
  <c r="D17" i="3" s="1"/>
  <c r="N42" i="4"/>
  <c r="F8" i="3" s="1"/>
  <c r="F17" i="3" s="1"/>
  <c r="N19" i="4"/>
  <c r="H19" i="4"/>
  <c r="K19" i="4"/>
  <c r="Z19" i="4"/>
  <c r="T19" i="4"/>
  <c r="W19" i="4"/>
  <c r="Q19" i="4"/>
  <c r="K8" i="3" l="1"/>
  <c r="K17" i="3" s="1"/>
  <c r="C34" i="3" s="1"/>
  <c r="C17" i="3"/>
  <c r="E19" i="4" l="1"/>
  <c r="D20" i="3" l="1"/>
  <c r="D29" i="3" s="1"/>
  <c r="D30" i="3" s="1"/>
  <c r="C20" i="3"/>
  <c r="C29" i="3" s="1"/>
  <c r="C30" i="3" l="1"/>
  <c r="C31" i="3" s="1"/>
  <c r="E20" i="3"/>
  <c r="F20" i="3" l="1"/>
  <c r="D31" i="3" l="1"/>
  <c r="G20" i="3"/>
  <c r="H20" i="3" l="1"/>
  <c r="I20" i="3" l="1"/>
  <c r="J20" i="3"/>
  <c r="K20" i="3" l="1"/>
  <c r="E29" i="3" l="1"/>
  <c r="E30" i="3" l="1"/>
  <c r="E31" i="3" s="1"/>
  <c r="F29" i="3" l="1"/>
  <c r="G29" i="3"/>
  <c r="G30" i="3" s="1"/>
  <c r="F30" i="3" l="1"/>
  <c r="F31" i="3" s="1"/>
  <c r="G31" i="3" l="1"/>
  <c r="H29" i="3"/>
  <c r="H30" i="3" s="1"/>
  <c r="H31" i="3" l="1"/>
  <c r="I29" i="3"/>
  <c r="J29" i="3"/>
  <c r="J30" i="3" s="1"/>
  <c r="K21" i="3" l="1"/>
  <c r="I30" i="3"/>
  <c r="I31" i="3" s="1"/>
  <c r="J31" i="3" s="1"/>
  <c r="K29" i="3"/>
  <c r="C38" i="3" l="1"/>
  <c r="K30" i="3"/>
  <c r="C35" i="3"/>
  <c r="C36" i="3" s="1"/>
  <c r="C3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Peiffer, Brandon</author>
  </authors>
  <commentList>
    <comment ref="C3" authorId="0" shapeId="0" xr:uid="{BD36E689-129E-4456-828C-ED10C6E08E5D}">
      <text>
        <r>
          <rPr>
            <b/>
            <sz val="9"/>
            <color indexed="81"/>
            <rFont val="Tahoma"/>
            <charset val="1"/>
          </rPr>
          <t xml:space="preserve">Enter the Number of Employees in this role that will be utilized for the implementation in Yr1
</t>
        </r>
      </text>
    </comment>
    <comment ref="D3" authorId="0" shapeId="0" xr:uid="{B65D64DE-BA5E-474A-84FD-BE1BF81D3C62}">
      <text>
        <r>
          <rPr>
            <b/>
            <sz val="9"/>
            <color indexed="81"/>
            <rFont val="Tahoma"/>
            <charset val="1"/>
          </rPr>
          <t>Enter the number of Hours used for implemntation per specified role in Yr1</t>
        </r>
      </text>
    </comment>
    <comment ref="F3" authorId="0" shapeId="0" xr:uid="{FFFCFA86-7306-43B6-A5A1-C22970B230CE}">
      <text>
        <r>
          <rPr>
            <b/>
            <sz val="9"/>
            <color indexed="81"/>
            <rFont val="Tahoma"/>
            <charset val="1"/>
          </rPr>
          <t>Enter the Number of Employees in this role that will be utilized for the implementation in Yr2</t>
        </r>
      </text>
    </comment>
    <comment ref="G3" authorId="0" shapeId="0" xr:uid="{3C9461C7-5AE0-4F90-AE11-9F2C7525892F}">
      <text>
        <r>
          <rPr>
            <b/>
            <sz val="9"/>
            <color indexed="81"/>
            <rFont val="Tahoma"/>
            <charset val="1"/>
          </rPr>
          <t>Enter the number of Hours used for implemntation per specified role in Yr2</t>
        </r>
      </text>
    </comment>
    <comment ref="I3" authorId="0" shapeId="0" xr:uid="{2E10DA55-1FB2-42D5-9364-2487C67D8C18}">
      <text>
        <r>
          <rPr>
            <b/>
            <sz val="9"/>
            <color indexed="81"/>
            <rFont val="Tahoma"/>
            <charset val="1"/>
          </rPr>
          <t>Enter the Number of Employees in this role that will be utilized for the implementation in Yr3</t>
        </r>
      </text>
    </comment>
    <comment ref="J3" authorId="0" shapeId="0" xr:uid="{FBBCEFEC-0746-43F1-8CFC-ACD5211E070E}">
      <text>
        <r>
          <rPr>
            <b/>
            <sz val="9"/>
            <color indexed="81"/>
            <rFont val="Tahoma"/>
            <charset val="1"/>
          </rPr>
          <t>Enter the number of Hours used for implemntation per specified role in Yr3</t>
        </r>
      </text>
    </comment>
    <comment ref="L3" authorId="0" shapeId="0" xr:uid="{FF283BFB-E2BE-493B-B350-BA6070DC53A7}">
      <text>
        <r>
          <rPr>
            <b/>
            <sz val="9"/>
            <color indexed="81"/>
            <rFont val="Tahoma"/>
            <charset val="1"/>
          </rPr>
          <t xml:space="preserve">Enter the Number of Employees in this role that will be utilized for the implementation in Yr4
</t>
        </r>
      </text>
    </comment>
    <comment ref="M3" authorId="0" shapeId="0" xr:uid="{5B86297B-D88F-40B4-9C52-4318B19DACC5}">
      <text>
        <r>
          <rPr>
            <b/>
            <sz val="9"/>
            <color indexed="81"/>
            <rFont val="Tahoma"/>
            <charset val="1"/>
          </rPr>
          <t>Enter the number of Hours used for implemntation per specified role in Yr4</t>
        </r>
      </text>
    </comment>
    <comment ref="O3" authorId="0" shapeId="0" xr:uid="{6891BD36-615F-4B5F-9323-92A981576A0F}">
      <text>
        <r>
          <rPr>
            <b/>
            <sz val="9"/>
            <color indexed="81"/>
            <rFont val="Tahoma"/>
            <charset val="1"/>
          </rPr>
          <t>Enter the Number of Employees in this role that will be utilized for the implementation in Yr5</t>
        </r>
      </text>
    </comment>
    <comment ref="P3" authorId="0" shapeId="0" xr:uid="{ADCB0255-2F63-44D9-A8B0-602A7B01E803}">
      <text>
        <r>
          <rPr>
            <b/>
            <sz val="9"/>
            <color indexed="81"/>
            <rFont val="Tahoma"/>
            <charset val="1"/>
          </rPr>
          <t>Enter the number of Hours used for implemntation per specified role in Yr5</t>
        </r>
      </text>
    </comment>
    <comment ref="R3" authorId="0" shapeId="0" xr:uid="{50D203EC-3585-4841-8166-8BAE501E33A0}">
      <text>
        <r>
          <rPr>
            <b/>
            <sz val="9"/>
            <color indexed="81"/>
            <rFont val="Tahoma"/>
            <charset val="1"/>
          </rPr>
          <t>Enter the Number of Employees in this role that will be utilized for the implementation in Yr6</t>
        </r>
      </text>
    </comment>
    <comment ref="S3" authorId="0" shapeId="0" xr:uid="{4C6A1A19-5F53-4732-B9B6-DA23E19533A5}">
      <text>
        <r>
          <rPr>
            <b/>
            <sz val="9"/>
            <color indexed="81"/>
            <rFont val="Tahoma"/>
            <charset val="1"/>
          </rPr>
          <t>Enter the number of Hours used for implemntation per specified role in Yr6</t>
        </r>
      </text>
    </comment>
    <comment ref="U3" authorId="0" shapeId="0" xr:uid="{3DD4B0B3-C39E-4B85-8BAC-895A2F450A6E}">
      <text>
        <r>
          <rPr>
            <b/>
            <sz val="9"/>
            <color indexed="81"/>
            <rFont val="Tahoma"/>
            <charset val="1"/>
          </rPr>
          <t>Enter the Number of Employees in this role that will be utilized for the implementation in Yr7</t>
        </r>
      </text>
    </comment>
    <comment ref="V3" authorId="0" shapeId="0" xr:uid="{2B5B0047-D7B0-4830-90E6-52A5012AB7EB}">
      <text>
        <r>
          <rPr>
            <b/>
            <sz val="9"/>
            <color indexed="81"/>
            <rFont val="Tahoma"/>
            <charset val="1"/>
          </rPr>
          <t>Enter the number of Hours used for implemntation per specified role in Yr7</t>
        </r>
      </text>
    </comment>
    <comment ref="X3" authorId="0" shapeId="0" xr:uid="{CCC0A700-D762-4431-A648-B9012B8C1570}">
      <text>
        <r>
          <rPr>
            <b/>
            <sz val="9"/>
            <color indexed="81"/>
            <rFont val="Tahoma"/>
            <charset val="1"/>
          </rPr>
          <t>Enter the Number of Employees in this role that will be utilized for the implementation in Yr8</t>
        </r>
      </text>
    </comment>
    <comment ref="Y3" authorId="0" shapeId="0" xr:uid="{B73B6576-4689-4D4B-B0F3-423F1EDA9878}">
      <text>
        <r>
          <rPr>
            <b/>
            <sz val="9"/>
            <color indexed="81"/>
            <rFont val="Tahoma"/>
            <charset val="1"/>
          </rPr>
          <t>Enter the number of Hours used for implemntation per specified role in Yr8</t>
        </r>
      </text>
    </comment>
    <comment ref="C26" authorId="0" shapeId="0" xr:uid="{3B95C14A-78AB-4856-A5BE-DCFECCE16E01}">
      <text>
        <r>
          <rPr>
            <b/>
            <sz val="9"/>
            <color indexed="81"/>
            <rFont val="Tahoma"/>
            <charset val="1"/>
          </rPr>
          <t xml:space="preserve">Enter the Number of Employees in this role that will be impacted in Yr1
</t>
        </r>
      </text>
    </comment>
    <comment ref="D26" authorId="0" shapeId="0" xr:uid="{79A804BF-B1B2-4226-8EB8-678EDE9FBA6C}">
      <text>
        <r>
          <rPr>
            <b/>
            <sz val="9"/>
            <color indexed="81"/>
            <rFont val="Tahoma"/>
            <charset val="1"/>
          </rPr>
          <t>Enter the number of Hours saved per specified role in Yr1</t>
        </r>
      </text>
    </comment>
    <comment ref="F26" authorId="0" shapeId="0" xr:uid="{BC25B406-35CD-4030-AC5A-68861954FCA2}">
      <text>
        <r>
          <rPr>
            <b/>
            <sz val="9"/>
            <color indexed="81"/>
            <rFont val="Tahoma"/>
            <charset val="1"/>
          </rPr>
          <t>Enter the Number of Employees in this role that will be impacted in Yr2</t>
        </r>
      </text>
    </comment>
    <comment ref="G26" authorId="0" shapeId="0" xr:uid="{38186EF9-5D1B-461F-81E2-2CB0330152DF}">
      <text>
        <r>
          <rPr>
            <b/>
            <sz val="9"/>
            <color indexed="81"/>
            <rFont val="Tahoma"/>
            <charset val="1"/>
          </rPr>
          <t>Enter the number of Hours saved per specified role in Yr2</t>
        </r>
      </text>
    </comment>
    <comment ref="I26" authorId="0" shapeId="0" xr:uid="{EA9A5B81-B282-4C5C-B299-E2F2BCC83B66}">
      <text>
        <r>
          <rPr>
            <b/>
            <sz val="9"/>
            <color indexed="81"/>
            <rFont val="Tahoma"/>
            <charset val="1"/>
          </rPr>
          <t>Enter the Number of Employees in this role that will be impacted in Yr3</t>
        </r>
      </text>
    </comment>
    <comment ref="J26" authorId="0" shapeId="0" xr:uid="{650C0DDC-A49E-4166-91B5-7EE16F7151C5}">
      <text>
        <r>
          <rPr>
            <b/>
            <sz val="9"/>
            <color indexed="81"/>
            <rFont val="Tahoma"/>
            <charset val="1"/>
          </rPr>
          <t>Enter the number of Hours saved per specified role in Yr3</t>
        </r>
      </text>
    </comment>
    <comment ref="L26" authorId="0" shapeId="0" xr:uid="{F4436FD7-44CB-47F2-A44C-5AF25D598EE5}">
      <text>
        <r>
          <rPr>
            <b/>
            <sz val="9"/>
            <color indexed="81"/>
            <rFont val="Tahoma"/>
            <charset val="1"/>
          </rPr>
          <t>Enter the Number of Employees in this role that will be impacted in Yr4</t>
        </r>
      </text>
    </comment>
    <comment ref="M26" authorId="0" shapeId="0" xr:uid="{FB5C1698-2808-43B1-BB8A-D57C8D645F29}">
      <text>
        <r>
          <rPr>
            <b/>
            <sz val="9"/>
            <color indexed="81"/>
            <rFont val="Tahoma"/>
            <charset val="1"/>
          </rPr>
          <t>Enter the number of Hours saved per specified role in Yr4</t>
        </r>
      </text>
    </comment>
    <comment ref="O26" authorId="0" shapeId="0" xr:uid="{FC3D030A-8EB9-4501-859C-8E2009335D3E}">
      <text>
        <r>
          <rPr>
            <b/>
            <sz val="9"/>
            <color indexed="81"/>
            <rFont val="Tahoma"/>
            <charset val="1"/>
          </rPr>
          <t xml:space="preserve">Enter the Number of Employees in this role that will be impacted in Yr5
</t>
        </r>
      </text>
    </comment>
    <comment ref="P26" authorId="0" shapeId="0" xr:uid="{B8DB4BCB-D8ED-446A-B274-F742A4EE35DA}">
      <text>
        <r>
          <rPr>
            <b/>
            <sz val="9"/>
            <color indexed="81"/>
            <rFont val="Tahoma"/>
            <charset val="1"/>
          </rPr>
          <t>Enter the number of Hours saved per specified role in Yr5</t>
        </r>
      </text>
    </comment>
    <comment ref="R26" authorId="0" shapeId="0" xr:uid="{86BD62F0-866D-47F3-952F-01980491E60C}">
      <text>
        <r>
          <rPr>
            <b/>
            <sz val="9"/>
            <color indexed="81"/>
            <rFont val="Tahoma"/>
            <charset val="1"/>
          </rPr>
          <t>Enter the Number of Employees in this role that will be impacted in Yr6</t>
        </r>
      </text>
    </comment>
    <comment ref="S26" authorId="0" shapeId="0" xr:uid="{F66CB5A3-01BD-4B75-B6F8-F71EB9F63619}">
      <text>
        <r>
          <rPr>
            <b/>
            <sz val="9"/>
            <color indexed="81"/>
            <rFont val="Tahoma"/>
            <charset val="1"/>
          </rPr>
          <t>Enter the number of Hours saved per specified role in Yr6</t>
        </r>
      </text>
    </comment>
    <comment ref="U26" authorId="0" shapeId="0" xr:uid="{47D3B08F-D848-4095-9871-DE0B612FF2C4}">
      <text>
        <r>
          <rPr>
            <b/>
            <sz val="9"/>
            <color indexed="81"/>
            <rFont val="Tahoma"/>
            <charset val="1"/>
          </rPr>
          <t xml:space="preserve">Enter the Number of Employees in this role that will be impacted in Yr7
</t>
        </r>
      </text>
    </comment>
    <comment ref="V26" authorId="0" shapeId="0" xr:uid="{3F707280-618E-4B28-B590-5201F0D676D6}">
      <text>
        <r>
          <rPr>
            <b/>
            <sz val="9"/>
            <color indexed="81"/>
            <rFont val="Tahoma"/>
            <charset val="1"/>
          </rPr>
          <t>Enter the number of Hours saved per specified role in Yr7</t>
        </r>
      </text>
    </comment>
    <comment ref="X26" authorId="0" shapeId="0" xr:uid="{1688C840-F5C6-4074-A7DC-4D9A2BAA51BF}">
      <text>
        <r>
          <rPr>
            <b/>
            <sz val="9"/>
            <color indexed="81"/>
            <rFont val="Tahoma"/>
            <charset val="1"/>
          </rPr>
          <t xml:space="preserve">Enter the Number of Employees in this role that will be impacted in Yr8
</t>
        </r>
      </text>
    </comment>
    <comment ref="Y26" authorId="0" shapeId="0" xr:uid="{00B64379-25FB-43B0-9C57-E82B8CB14F91}">
      <text>
        <r>
          <rPr>
            <b/>
            <sz val="9"/>
            <color indexed="81"/>
            <rFont val="Tahoma"/>
            <charset val="1"/>
          </rPr>
          <t>Enter the number of Hours saved per specified role in Yr8</t>
        </r>
      </text>
    </comment>
  </commentList>
</comments>
</file>

<file path=xl/sharedStrings.xml><?xml version="1.0" encoding="utf-8"?>
<sst xmlns="http://schemas.openxmlformats.org/spreadsheetml/2006/main" count="2060" uniqueCount="1646">
  <si>
    <t>Return on Investment (ROI) - Definitions and Descriptions</t>
  </si>
  <si>
    <t>Terms</t>
  </si>
  <si>
    <t>Definition</t>
  </si>
  <si>
    <t>Return on Investment (ROI)</t>
  </si>
  <si>
    <t>The ratio of money gained or lost on an investment relative the amount of money invested, this is expressed as a percentage</t>
  </si>
  <si>
    <t>ROI Results</t>
  </si>
  <si>
    <t xml:space="preserve">ROI is a calculated ratio of benefit versus its costs. A higher positive ROI is more desireable than a lower or negative ROI. It is important to measure this over time, beyond just initial expense, so that long term considerations such as ongoing maintenance or  changes in achieved benefit can be captured. This metric can be used to compare various investment projects, on an apples to apples comparison. This is just one component that should be evaluated when determining a project. </t>
  </si>
  <si>
    <t>ROI Formula</t>
  </si>
  <si>
    <t>ROI= (Total Benefit of Investment-Total Cost of Investment)/Total Cost of Investment</t>
  </si>
  <si>
    <t>Cashflow</t>
  </si>
  <si>
    <t>The increase or decrease in the amount of cash for a particular year as a result of the projects. An individual year's cash flow is important to ensure there is proper funding in a particular year for the project.</t>
  </si>
  <si>
    <t>Cumulative Cashflow</t>
  </si>
  <si>
    <t>The ongoing increase or decrease in the amount of cash for a particular time frame. The cummulative cashflow will show the long term benefits or cost of the investment option.</t>
  </si>
  <si>
    <t>Payback Periods</t>
  </si>
  <si>
    <t xml:space="preserve">The amount of time it takes to recover the cost of the investment. It is the same as the projects breakeven point. </t>
  </si>
  <si>
    <t>Steps to Complete Template</t>
  </si>
  <si>
    <t>Step Definition</t>
  </si>
  <si>
    <t>Enter Project Information</t>
  </si>
  <si>
    <r>
      <t xml:space="preserve">Enter the Project that is being evaluated using the </t>
    </r>
    <r>
      <rPr>
        <b/>
        <sz val="12"/>
        <color theme="1"/>
        <rFont val="Calibri"/>
        <family val="2"/>
        <scheme val="minor"/>
      </rPr>
      <t xml:space="preserve">ROI Summary </t>
    </r>
    <r>
      <rPr>
        <sz val="12"/>
        <color theme="1"/>
        <rFont val="Calibri"/>
        <family val="2"/>
        <scheme val="minor"/>
      </rPr>
      <t>tab. The remainder of this is formula driven</t>
    </r>
  </si>
  <si>
    <t>Enter Various Resources</t>
  </si>
  <si>
    <t>- Collect the impact that the project has on all various resources needed for project, both the Costs and  Savings.  The impacts can be divided amongst several tabs: DOT Labor, IT Resources, Equipment, Facilities, Vendor Costs, and Economic Impact.  The project costs and savings may  occupy different tabs unequally; e.g., a requested equipment purchase (costs in Equipment tab)  may result in expected savings predominantly in the DOT Labor category.
- Follow the instructions on individual tabs on how to complete the necessary fields.</t>
  </si>
  <si>
    <t>Review ROI</t>
  </si>
  <si>
    <r>
      <t xml:space="preserve">Review the Reulsts on the </t>
    </r>
    <r>
      <rPr>
        <b/>
        <sz val="12"/>
        <color theme="1"/>
        <rFont val="Calibri"/>
        <family val="2"/>
        <scheme val="minor"/>
      </rPr>
      <t>ROI Summary</t>
    </r>
    <r>
      <rPr>
        <sz val="12"/>
        <color theme="1"/>
        <rFont val="Calibri"/>
        <family val="2"/>
        <scheme val="minor"/>
      </rPr>
      <t xml:space="preserve"> tab for the projects return, and cashflow impacts</t>
    </r>
  </si>
  <si>
    <t>Worksheet</t>
  </si>
  <si>
    <t>Worksheet Description</t>
  </si>
  <si>
    <t>ROI Summary</t>
  </si>
  <si>
    <t xml:space="preserve">This page provides the results of the project, in terms of cashflow, ROI and the payback period. It shows the initial years and the subsequent 7 years. </t>
  </si>
  <si>
    <t>DOT Labor</t>
  </si>
  <si>
    <r>
      <t xml:space="preserve">This page quantifies the costs and benefits of implementation to DOT </t>
    </r>
    <r>
      <rPr>
        <u/>
        <sz val="12"/>
        <color theme="1"/>
        <rFont val="Calibri"/>
        <family val="2"/>
        <scheme val="minor"/>
      </rPr>
      <t>payroll</t>
    </r>
    <r>
      <rPr>
        <sz val="12"/>
        <color theme="1"/>
        <rFont val="Calibri"/>
        <family val="2"/>
        <scheme val="minor"/>
      </rPr>
      <t xml:space="preserve"> costs. This references the current fiscal year's salary estimatation as provided by IDOM. The reference is updated annually to reflect the new proposed salaries as approved by the Legislature. </t>
    </r>
  </si>
  <si>
    <t>Equipment</t>
  </si>
  <si>
    <t xml:space="preserve">This page quantifies the costs and benefits of implementation to the purchase and operation costs of inventory equipment (A-G).  This references the use depreciation rates as established in Workday by Equipment Services. Work with Equipment services is pricing guidance is needed. </t>
  </si>
  <si>
    <t>IT Resoures</t>
  </si>
  <si>
    <t xml:space="preserve">This page quantifies the costs and benefits of implementation to Department of Management.This includes only the hardware and software impacts. These are segregated from the Vendor Tab, as these costs will be managed external do the DOT. </t>
  </si>
  <si>
    <t>Facility</t>
  </si>
  <si>
    <t>This page quantifies the costs and benefits of implementation to Department-owned facilities.</t>
  </si>
  <si>
    <t>Vendor</t>
  </si>
  <si>
    <t>This page quantifies the costs and benefits of implementation to goods or services purchased from others, excluding tagged equipment and Department of Management IT procured goods and services.  Includes consultants, hired labor, materials, subscriptions, parts, supplies, etc.</t>
  </si>
  <si>
    <t>Economic Impact</t>
  </si>
  <si>
    <t>This page quantifies the costs and benefits of implementation to inmaterial items, such as safety/fatality rates,  travel delay costs, freight delay, customer wait times, greater economic impact, etc.  Several common rates are given in the worksheet.</t>
  </si>
  <si>
    <r>
      <rPr>
        <b/>
        <sz val="12"/>
        <color theme="1"/>
        <rFont val="Arial"/>
        <family val="2"/>
      </rPr>
      <t>Instructions:</t>
    </r>
    <r>
      <rPr>
        <sz val="12"/>
        <color theme="1"/>
        <rFont val="Arial"/>
        <family val="2"/>
      </rPr>
      <t xml:space="preserve"> This ROI Summary tab will auto populate as you fill in the other tabs.  </t>
    </r>
  </si>
  <si>
    <t>FY24 Iowa DOT ROI CALCULATOR</t>
  </si>
  <si>
    <t>INITIATIVE</t>
  </si>
  <si>
    <t>Year 1</t>
  </si>
  <si>
    <t>Year 2</t>
  </si>
  <si>
    <t>Year 3</t>
  </si>
  <si>
    <t>Year 4</t>
  </si>
  <si>
    <t>Year 5</t>
  </si>
  <si>
    <t>Year 6</t>
  </si>
  <si>
    <t>Year 7</t>
  </si>
  <si>
    <t>Year 8</t>
  </si>
  <si>
    <t>Total</t>
  </si>
  <si>
    <t>PROJECT COST SAVINGS</t>
  </si>
  <si>
    <t>Personnel Savings</t>
  </si>
  <si>
    <t>Equipment Savings</t>
  </si>
  <si>
    <t>IT Savings</t>
  </si>
  <si>
    <t>Facility Savings</t>
  </si>
  <si>
    <t>Vendor Savings</t>
  </si>
  <si>
    <t>Economic Impact Savings</t>
  </si>
  <si>
    <t>&lt;Other Savings&gt;</t>
  </si>
  <si>
    <t>SUBTOTAL COST SAVINGS</t>
  </si>
  <si>
    <t>`</t>
  </si>
  <si>
    <t>COSTS</t>
  </si>
  <si>
    <t>Personnel Expenditures</t>
  </si>
  <si>
    <t>Equipment Expeditures</t>
  </si>
  <si>
    <t>IT Expeditures</t>
  </si>
  <si>
    <t>Facility Expenditures</t>
  </si>
  <si>
    <t>Vendor Expenditures</t>
  </si>
  <si>
    <t>Economic Impact Expeneditures</t>
  </si>
  <si>
    <t>&lt;Other Expenditures&gt;</t>
  </si>
  <si>
    <t>SUBTOTAL EXPENDITURES</t>
  </si>
  <si>
    <t>CASH FLOW</t>
  </si>
  <si>
    <t>CUMULATIVE CASH FLOW</t>
  </si>
  <si>
    <t>RESULTS SUMMARY</t>
  </si>
  <si>
    <t>Total Project Cost Savings</t>
  </si>
  <si>
    <t>Total Project Expenditures</t>
  </si>
  <si>
    <t>Net Project Savings / Income</t>
  </si>
  <si>
    <t>ROI</t>
  </si>
  <si>
    <t>Payback (Breakeven) Year</t>
  </si>
  <si>
    <t>Implementation costs of Personnel Resources by Hours</t>
  </si>
  <si>
    <t>Implementation Personnel Resource</t>
  </si>
  <si>
    <t>Current Hourly Rate with Benefits</t>
  </si>
  <si>
    <t>Qty</t>
  </si>
  <si>
    <t>Yr1 Hour</t>
  </si>
  <si>
    <t>Total Yr1</t>
  </si>
  <si>
    <t>Yr2 Hour</t>
  </si>
  <si>
    <t>Total Yr2</t>
  </si>
  <si>
    <t>Yr3 Hour</t>
  </si>
  <si>
    <t>Total Yr3</t>
  </si>
  <si>
    <t>Yr4 Hour</t>
  </si>
  <si>
    <t>Total Yr4</t>
  </si>
  <si>
    <t>Yr5 Hour</t>
  </si>
  <si>
    <t>Total Yr5</t>
  </si>
  <si>
    <t>Yr6 Hour</t>
  </si>
  <si>
    <t>Total Yr6</t>
  </si>
  <si>
    <t>Yr7 Hour</t>
  </si>
  <si>
    <t>Total Yr7</t>
  </si>
  <si>
    <t>Yr8 Hour</t>
  </si>
  <si>
    <t>Total Yr8</t>
  </si>
  <si>
    <t>Total Annual cost</t>
  </si>
  <si>
    <r>
      <rPr>
        <b/>
        <sz val="12"/>
        <color theme="1"/>
        <rFont val="Calibri"/>
        <family val="2"/>
        <scheme val="minor"/>
      </rPr>
      <t>Instructions:</t>
    </r>
    <r>
      <rPr>
        <sz val="12"/>
        <color theme="1"/>
        <rFont val="Calibri"/>
        <family val="2"/>
        <scheme val="minor"/>
      </rPr>
      <t xml:space="preserve"> Using the Dropdown list in the "Implementation Personnel Resources" column, select the desired role that will be utilized to implement the proposed solution. Then enter in the quantity of people that will be used for that specific role, and the number of hours each of person will work on the implementation of this project for each year of the implementation </t>
    </r>
  </si>
  <si>
    <t>Implementation Savings of Personnel Resources by Hours</t>
  </si>
  <si>
    <t>Savings from Personnel Resource</t>
  </si>
  <si>
    <t>Total Annual Savings</t>
  </si>
  <si>
    <r>
      <rPr>
        <b/>
        <sz val="12"/>
        <color theme="1"/>
        <rFont val="Calibri"/>
        <family val="2"/>
        <scheme val="minor"/>
      </rPr>
      <t>Instructions:</t>
    </r>
    <r>
      <rPr>
        <sz val="12"/>
        <color theme="1"/>
        <rFont val="Calibri"/>
        <family val="2"/>
        <scheme val="minor"/>
      </rPr>
      <t xml:space="preserve"> Using the Dropdown list in the "Savings from Personnel Resources" column, select the desired role that will have time saved the proposed solution. Then enter in the quantity of people that will be used for that specific role, and the number of hours each of person will have work hours saved because of this project for each respective year. </t>
    </r>
  </si>
  <si>
    <t>Implementation costs of IT Resources</t>
  </si>
  <si>
    <t>Implementation IT Resource (non personnel related, Software/Hardware)</t>
  </si>
  <si>
    <r>
      <rPr>
        <b/>
        <sz val="12"/>
        <color theme="1"/>
        <rFont val="Calibri"/>
        <family val="2"/>
        <scheme val="minor"/>
      </rPr>
      <t>Instructions:</t>
    </r>
    <r>
      <rPr>
        <sz val="12"/>
        <color theme="1"/>
        <rFont val="Calibri"/>
        <family val="2"/>
        <scheme val="minor"/>
      </rPr>
      <t xml:space="preserve"> Enter any new Software or Hardware in "Implementation IT Resources..." column. Enter the annual cost of the software or hardware for each year it is anticipated to be utilized. </t>
    </r>
  </si>
  <si>
    <t>Implementation Savings of IT Resources</t>
  </si>
  <si>
    <t>Benefits of IT Resource (IP Plan Reference, or Hardware)</t>
  </si>
  <si>
    <r>
      <rPr>
        <b/>
        <sz val="12"/>
        <color theme="1"/>
        <rFont val="Calibri"/>
        <family val="2"/>
        <scheme val="minor"/>
      </rPr>
      <t>Instructions:</t>
    </r>
    <r>
      <rPr>
        <sz val="12"/>
        <color theme="1"/>
        <rFont val="Calibri"/>
        <family val="2"/>
        <scheme val="minor"/>
      </rPr>
      <t xml:space="preserve"> Enter Software or Hardware in "Benefits of IT Resources..." column, Reference the IP Plan line item if related to Software. Enter in the annual cost of the software or hardware saved  for each year we anticipate to experience the benefit due to the project. </t>
    </r>
  </si>
  <si>
    <t>Implementation Costs of Facility Resources</t>
  </si>
  <si>
    <t>Lease/Property Cost to Purchase</t>
  </si>
  <si>
    <t>Utilities</t>
  </si>
  <si>
    <t>On Going Maintenance</t>
  </si>
  <si>
    <t>Total Cost</t>
  </si>
  <si>
    <t>Facility Location</t>
  </si>
  <si>
    <t>Yr1</t>
  </si>
  <si>
    <t>Yr2</t>
  </si>
  <si>
    <t>Yr3</t>
  </si>
  <si>
    <t>Yr4</t>
  </si>
  <si>
    <t>Yr5</t>
  </si>
  <si>
    <t>Yr6</t>
  </si>
  <si>
    <t>Yr7</t>
  </si>
  <si>
    <t>Yr8</t>
  </si>
  <si>
    <t>Total Costs</t>
  </si>
  <si>
    <r>
      <rPr>
        <b/>
        <sz val="12"/>
        <color theme="1"/>
        <rFont val="Calibri"/>
        <family val="2"/>
        <scheme val="minor"/>
      </rPr>
      <t>Instructions:</t>
    </r>
    <r>
      <rPr>
        <sz val="12"/>
        <color theme="1"/>
        <rFont val="Calibri"/>
        <family val="2"/>
        <scheme val="minor"/>
      </rPr>
      <t xml:space="preserve"> Enter any new Facility to be utilzed in "Facility Location" column. Enter the annual cost of the lease in the respective year, or the total amount to be spent in the years for a new facility. Document an estimated amount for the utilities of this location that will be paid for by the DOT. Next input any on-going maintenance costs anticipated for the facility. </t>
    </r>
  </si>
  <si>
    <t>Implementation Savings of Facility Resources</t>
  </si>
  <si>
    <t>Total Benefits</t>
  </si>
  <si>
    <t>Total Savings</t>
  </si>
  <si>
    <r>
      <rPr>
        <b/>
        <sz val="12"/>
        <color theme="1"/>
        <rFont val="Calibri"/>
        <family val="2"/>
        <scheme val="minor"/>
      </rPr>
      <t>Instructions:</t>
    </r>
    <r>
      <rPr>
        <sz val="12"/>
        <color theme="1"/>
        <rFont val="Calibri"/>
        <family val="2"/>
        <scheme val="minor"/>
      </rPr>
      <t xml:space="preserve"> Enter any new Facility to be vacated in "Facility Location" column. Enter the annual cost of the lease in the respective year or the total amount that won't be spent due to being in a new facility. Document an estimated amount for the utilities of this location that were previously paid for by the DOT, but will no longer be paid by the DOT. Next input any on-going maintenance costs for the facility that we are avoiding from vacating it. </t>
    </r>
  </si>
  <si>
    <t>Implementation costs of New Equipment Purchases</t>
  </si>
  <si>
    <t>Equipment Class Required to Purchase</t>
  </si>
  <si>
    <t>QTY</t>
  </si>
  <si>
    <t>Unit Price Yr1</t>
  </si>
  <si>
    <t>Unit Price Yr2</t>
  </si>
  <si>
    <t>Unit Price Yr3</t>
  </si>
  <si>
    <t>Unit Price Yr4</t>
  </si>
  <si>
    <t>Unit Price Yr5</t>
  </si>
  <si>
    <t>Unit Price Yr6</t>
  </si>
  <si>
    <t>Unit Price Yr7</t>
  </si>
  <si>
    <t>Unit Price Yr8</t>
  </si>
  <si>
    <t>Depreciable Life</t>
  </si>
  <si>
    <t>A Equipment - Self Propelled Vehicles</t>
  </si>
  <si>
    <t>A01D Sedan</t>
  </si>
  <si>
    <t>B Equipment - Vehicular Attachments</t>
  </si>
  <si>
    <t>C Equipment - Specialized Furniture</t>
  </si>
  <si>
    <t>D Equipment - Shop and Laboratory Tools</t>
  </si>
  <si>
    <t>E equipment - Firearms, Engineering and Survey Equipment</t>
  </si>
  <si>
    <t>F Equipment - Radio Tellecomunications Equipment</t>
  </si>
  <si>
    <t>G Equipment - Computers and Peripheral Attachements</t>
  </si>
  <si>
    <r>
      <rPr>
        <b/>
        <sz val="12"/>
        <color theme="1"/>
        <rFont val="Calibri"/>
        <family val="2"/>
        <scheme val="minor"/>
      </rPr>
      <t>Instructions:</t>
    </r>
    <r>
      <rPr>
        <sz val="12"/>
        <color theme="1"/>
        <rFont val="Calibri"/>
        <family val="2"/>
        <scheme val="minor"/>
      </rPr>
      <t xml:space="preserve"> Using the Dropdown list in the "Equipment Class Required to Purchase" column, select the desired equipment that will be utilized as part of the proposed solution. Then enter in the quantity of the equipment that will be, needed and the unit price for each year the equipment is to be pruchased for the project </t>
    </r>
  </si>
  <si>
    <t>Implementation Expenses of Equipment Maintenance</t>
  </si>
  <si>
    <t>Equipment Description</t>
  </si>
  <si>
    <t>Equipment Class</t>
  </si>
  <si>
    <t>Fuel Type</t>
  </si>
  <si>
    <t>Unit of Measurement</t>
  </si>
  <si>
    <t>Rate</t>
  </si>
  <si>
    <t>Annual Usage</t>
  </si>
  <si>
    <t>Year Savings first Realized</t>
  </si>
  <si>
    <t>Yr 1</t>
  </si>
  <si>
    <t>Yr 2</t>
  </si>
  <si>
    <t>Yr 3</t>
  </si>
  <si>
    <t>Yr 4</t>
  </si>
  <si>
    <t>Yr 5</t>
  </si>
  <si>
    <t>Yr 6</t>
  </si>
  <si>
    <t>Yr 7</t>
  </si>
  <si>
    <t>Yr 8</t>
  </si>
  <si>
    <r>
      <rPr>
        <b/>
        <sz val="12"/>
        <color theme="1"/>
        <rFont val="Calibri"/>
        <family val="2"/>
        <scheme val="minor"/>
      </rPr>
      <t>Instructions:</t>
    </r>
    <r>
      <rPr>
        <sz val="12"/>
        <color theme="1"/>
        <rFont val="Calibri"/>
        <family val="2"/>
        <scheme val="minor"/>
      </rPr>
      <t xml:space="preserve"> Using the Dropdown list in the "Equipment Class" column, select the A Equipment that will be utilized as part of the proposed solution. Next Select the fuel type for the vehicle being used for the proposed solution. Then enter in the quantity of miles or hours that equipment is needed in the "Annual Usage" column, based on what is provided in the unit of measurement column. Next enter the year that the equipment will first be placed into service. </t>
    </r>
  </si>
  <si>
    <t>Annual Amount</t>
  </si>
  <si>
    <t>On-going or One Time Savings</t>
  </si>
  <si>
    <r>
      <rPr>
        <b/>
        <sz val="12"/>
        <color theme="1"/>
        <rFont val="Calibri"/>
        <family val="2"/>
        <scheme val="minor"/>
      </rPr>
      <t>Instructions:</t>
    </r>
    <r>
      <rPr>
        <sz val="12"/>
        <color theme="1"/>
        <rFont val="Calibri"/>
        <family val="2"/>
        <scheme val="minor"/>
      </rPr>
      <t xml:space="preserve"> Using the Dropdown list in the "Equipment Class" column, select the A Equipment that will no longer be utilized as part of the proposed solution. Next Select the fuel type for the vehicle being used for the proposed solution. Then enter in the quantity of miles or hours that equipment is no longer needed in the "Annual Usage" column, based on what is provided in the unit of measurement column. Next enter if this is a One Time Savings, or an On-Going savings. Enter the year the savings will first be realized. </t>
    </r>
  </si>
  <si>
    <t>Implementation costs of Purchased Goods or Services</t>
  </si>
  <si>
    <t>Good or Service Purchased</t>
  </si>
  <si>
    <t>Current Cost of Purchase</t>
  </si>
  <si>
    <t>On-going or One Time Expense</t>
  </si>
  <si>
    <t>First Year of Expense</t>
  </si>
  <si>
    <r>
      <rPr>
        <b/>
        <sz val="12"/>
        <color theme="1"/>
        <rFont val="Calibri"/>
        <family val="2"/>
        <scheme val="minor"/>
      </rPr>
      <t>Instructions:</t>
    </r>
    <r>
      <rPr>
        <sz val="12"/>
        <color theme="1"/>
        <rFont val="Calibri"/>
        <family val="2"/>
        <scheme val="minor"/>
      </rPr>
      <t xml:space="preserve"> Enter any Purchased Good or Service into the </t>
    </r>
    <r>
      <rPr>
        <i/>
        <sz val="12"/>
        <color theme="1"/>
        <rFont val="Calibri"/>
        <family val="2"/>
        <scheme val="minor"/>
      </rPr>
      <t>Good or Service Purchased</t>
    </r>
    <r>
      <rPr>
        <sz val="12"/>
        <color theme="1"/>
        <rFont val="Calibri"/>
        <family val="2"/>
        <scheme val="minor"/>
      </rPr>
      <t xml:space="preserve"> column. Utilize the current price for what is being purchased. Next add whether the expense will be an on-going expense or if it is a one time expense for the project, and then choose a dropdown in the "First Year of Expense" column.</t>
    </r>
  </si>
  <si>
    <t>Implementation Savings of Purchased Goods or Services</t>
  </si>
  <si>
    <t>Good or Service Avoided</t>
  </si>
  <si>
    <t>First Year of Expense Avoided</t>
  </si>
  <si>
    <t>Instructions: Enter any Purchased Good or Service into the Good or Service Avoided column. Utilize the current price for what is being purchased. Next add whether the expense avoided will be an on-going expense or if it is a one time expense for the project, and then choose a dropdown in the "First Year of Expense Avoided" column.</t>
  </si>
  <si>
    <t>Economic Costs of Implementation</t>
  </si>
  <si>
    <t>Detrimental Impact Incurred -- Class and Type</t>
  </si>
  <si>
    <t>Unit Rate</t>
  </si>
  <si>
    <t>QTY Yr 1</t>
  </si>
  <si>
    <t>QTY Yr 2</t>
  </si>
  <si>
    <t>QTY Yr 3</t>
  </si>
  <si>
    <t>QTY Yr 4</t>
  </si>
  <si>
    <t>QTY Yr 5</t>
  </si>
  <si>
    <t>QTY Yr 6</t>
  </si>
  <si>
    <t>QTY Yr 7</t>
  </si>
  <si>
    <t>QTY Yr 8</t>
  </si>
  <si>
    <t>Road User Delay</t>
  </si>
  <si>
    <t>Passenger Vehicle Congestion Delay (hours)</t>
  </si>
  <si>
    <t>Hour congestion</t>
  </si>
  <si>
    <t>https://www.fhwa.dot.gov/pavement/lcca/013017.pdf</t>
  </si>
  <si>
    <t>Commercial Vehicle Congestion Delay (hours)</t>
  </si>
  <si>
    <t>https://www.michigan.gov/mdot/business/construction/co-analysis</t>
  </si>
  <si>
    <t>Safety</t>
  </si>
  <si>
    <t>Property Damage Only Crash</t>
  </si>
  <si>
    <t>Minor Injury Crash</t>
  </si>
  <si>
    <t>TAS 2023 costs (Hossein Naraghi)</t>
  </si>
  <si>
    <t>Major Injury Crash</t>
  </si>
  <si>
    <t>Fatality</t>
  </si>
  <si>
    <t>Worker's Compensation Claim</t>
  </si>
  <si>
    <t xml:space="preserve">NSC </t>
  </si>
  <si>
    <t>https://injuryfacts.nsc.org/work/costs/workers-compensation-costs/#:~:text=Nature%20of%20injury&amp;text=These%20injuries%20averaged%20%24126%2C033%20per,%2C%20and%20burns%20(%2452%2C222).</t>
  </si>
  <si>
    <t>Customer Impacts (non vehicle)</t>
  </si>
  <si>
    <t>Customer Wait Time (per hour)</t>
  </si>
  <si>
    <t>37949 annual average income for 2080 workdays per year</t>
  </si>
  <si>
    <t>https://www.census.gov/quickfacts/fact/table/IA,US/INC910222</t>
  </si>
  <si>
    <t>Damage Claim (per Incident)</t>
  </si>
  <si>
    <t>Lawsuit</t>
  </si>
  <si>
    <t>Societal Considerations</t>
  </si>
  <si>
    <t>Community Economic Impact</t>
  </si>
  <si>
    <t>Environmental Impact</t>
  </si>
  <si>
    <t>Public Image and Reputation</t>
  </si>
  <si>
    <t>Other</t>
  </si>
  <si>
    <r>
      <rPr>
        <b/>
        <sz val="12"/>
        <color rgb="FF000000"/>
        <rFont val="Calibri"/>
      </rPr>
      <t>Instructions:</t>
    </r>
    <r>
      <rPr>
        <sz val="12"/>
        <color rgb="FF000000"/>
        <rFont val="Calibri"/>
      </rPr>
      <t xml:space="preserve"> For each impact type that is expected to be detrimental as a result of this project, enter the quantity of the impact type units, and total cost, per year of the project.  A standard unit rate for some items are given; otherwise enter a per-unit rate.  If an impact type is not listed, include these costs in the "Other" section and briefly describe the impact type(s) in column A.</t>
    </r>
  </si>
  <si>
    <t>Economic Savings From Implementation</t>
  </si>
  <si>
    <t>Impact Avoided or Beneficial Impact -- Class and Type</t>
  </si>
  <si>
    <t>Road User Delay (per hour)</t>
  </si>
  <si>
    <t>Passenger Vehicle</t>
  </si>
  <si>
    <t>Commercial Vehicle</t>
  </si>
  <si>
    <r>
      <rPr>
        <b/>
        <sz val="12"/>
        <color rgb="FF000000"/>
        <rFont val="Calibri"/>
      </rPr>
      <t>Instructions:</t>
    </r>
    <r>
      <rPr>
        <sz val="12"/>
        <color rgb="FF000000"/>
        <rFont val="Calibri"/>
      </rPr>
      <t xml:space="preserve"> For each impact type that is expected to be avoided or is considered  beneficial as a result of this project, enter the quantity of the impact type units that are expected, and total cost, per year of the project.  A standard unit rate for some items are given; otherwise enter a per-unit rate.  If an impact type is not listed, include these costs in the "Other" section and briefly describe the impact type(s) in column A.</t>
    </r>
  </si>
  <si>
    <t>Mileage/Hour Rates by Class - May 2023</t>
  </si>
  <si>
    <t>Formula</t>
  </si>
  <si>
    <t>Class</t>
  </si>
  <si>
    <t>One Time</t>
  </si>
  <si>
    <t>A01</t>
  </si>
  <si>
    <t>A03</t>
  </si>
  <si>
    <t>A04</t>
  </si>
  <si>
    <t>A05</t>
  </si>
  <si>
    <t>A06</t>
  </si>
  <si>
    <t>A07</t>
  </si>
  <si>
    <t xml:space="preserve">A08  </t>
  </si>
  <si>
    <t>A09</t>
  </si>
  <si>
    <t xml:space="preserve">A11  </t>
  </si>
  <si>
    <t>A12</t>
  </si>
  <si>
    <t>A13</t>
  </si>
  <si>
    <t>A15</t>
  </si>
  <si>
    <t xml:space="preserve">A16  </t>
  </si>
  <si>
    <t xml:space="preserve">A17  </t>
  </si>
  <si>
    <t xml:space="preserve">A21  </t>
  </si>
  <si>
    <t xml:space="preserve">A22  </t>
  </si>
  <si>
    <t>A23</t>
  </si>
  <si>
    <t>A24</t>
  </si>
  <si>
    <t>A25</t>
  </si>
  <si>
    <t xml:space="preserve">A28  </t>
  </si>
  <si>
    <t>A29</t>
  </si>
  <si>
    <t xml:space="preserve">A30  </t>
  </si>
  <si>
    <t xml:space="preserve">A31  </t>
  </si>
  <si>
    <t xml:space="preserve">A34  </t>
  </si>
  <si>
    <t xml:space="preserve">A35  </t>
  </si>
  <si>
    <t xml:space="preserve">A36  </t>
  </si>
  <si>
    <t xml:space="preserve">A37  </t>
  </si>
  <si>
    <t xml:space="preserve">A38  </t>
  </si>
  <si>
    <t xml:space="preserve">A39  </t>
  </si>
  <si>
    <t xml:space="preserve">A51  </t>
  </si>
  <si>
    <t xml:space="preserve">A55  </t>
  </si>
  <si>
    <t xml:space="preserve">A60  </t>
  </si>
  <si>
    <t>A63</t>
  </si>
  <si>
    <t>On-going</t>
  </si>
  <si>
    <t>E85</t>
  </si>
  <si>
    <t>DSL</t>
  </si>
  <si>
    <t>Description</t>
  </si>
  <si>
    <t>GAS</t>
  </si>
  <si>
    <t>Passenger Vehicles</t>
  </si>
  <si>
    <t>/Mi</t>
  </si>
  <si>
    <t>HYBRID</t>
  </si>
  <si>
    <t>Pickups</t>
  </si>
  <si>
    <t>Vans</t>
  </si>
  <si>
    <t>HD Pickups</t>
  </si>
  <si>
    <t>Crew Cabs</t>
  </si>
  <si>
    <t>MD Trucks</t>
  </si>
  <si>
    <t>/Hr</t>
  </si>
  <si>
    <t>LD Trucks</t>
  </si>
  <si>
    <t>Paint/Nurse Truck</t>
  </si>
  <si>
    <t>EHD 6x6 Trucks</t>
  </si>
  <si>
    <t>Tandem Trucks</t>
  </si>
  <si>
    <t>Semi-Tractors</t>
  </si>
  <si>
    <t>Mower, Riding</t>
  </si>
  <si>
    <t>Motor Graders</t>
  </si>
  <si>
    <t>Special Use Vehicles</t>
  </si>
  <si>
    <t>MD Crawlers</t>
  </si>
  <si>
    <t>LD Wheel Tractor</t>
  </si>
  <si>
    <t>MD Tractors</t>
  </si>
  <si>
    <t>HD Wheel Tractor</t>
  </si>
  <si>
    <t>Aerial Boom Truck</t>
  </si>
  <si>
    <t>Tracked Excavator</t>
  </si>
  <si>
    <t>Compact Excavator</t>
  </si>
  <si>
    <t>EHD Tractor</t>
  </si>
  <si>
    <t>Curb Marker Truck</t>
  </si>
  <si>
    <t>Rotary Snow Truck</t>
  </si>
  <si>
    <t>All Terrain Vehicle</t>
  </si>
  <si>
    <t>Skid Loader</t>
  </si>
  <si>
    <t>MD Wheel Loader</t>
  </si>
  <si>
    <t>HD Wheel Loader</t>
  </si>
  <si>
    <t>Loader/Backhoe Tractor</t>
  </si>
  <si>
    <t>Pickup Sweepers</t>
  </si>
  <si>
    <t>LD Vibratory Rollers</t>
  </si>
  <si>
    <t>Earth Saws</t>
  </si>
  <si>
    <t>Milling Machine</t>
  </si>
  <si>
    <t>On-Going</t>
  </si>
  <si>
    <t>Asset Class</t>
  </si>
  <si>
    <t>Depreciable Life Yrs</t>
  </si>
  <si>
    <t>source: WD View Asset Book Rules</t>
  </si>
  <si>
    <t>A01A Sedan, Full Size</t>
  </si>
  <si>
    <t>B001 Auger - Posthole 3 Pt</t>
  </si>
  <si>
    <t>C09F File - Aerial Photo</t>
  </si>
  <si>
    <t>D01B Balance - Analytical</t>
  </si>
  <si>
    <t>E01A Aircraft - Unmanned</t>
  </si>
  <si>
    <t>F01F Facsimile</t>
  </si>
  <si>
    <t>G72 Copier - Color - Hv</t>
  </si>
  <si>
    <t>A01B Sedan - Mid-size</t>
  </si>
  <si>
    <t>B002 Auger - Portable</t>
  </si>
  <si>
    <t>C10F File - Bin Plan</t>
  </si>
  <si>
    <t>D01C Chest - Tool</t>
  </si>
  <si>
    <t>E05B Base - Ball</t>
  </si>
  <si>
    <t>F01R Radio - W7 Data Ready Multi Freq</t>
  </si>
  <si>
    <t>G73 Copier - C Mv</t>
  </si>
  <si>
    <t>A01C Sedan - Compact</t>
  </si>
  <si>
    <t>B003 Audible Warning System</t>
  </si>
  <si>
    <t>C10S Safe</t>
  </si>
  <si>
    <t>D01D - D01D Dryer, Automatic Ambient Temperature Material Vacuum</t>
  </si>
  <si>
    <t>E05P Pathfinder</t>
  </si>
  <si>
    <t>F01S Scope - Bore</t>
  </si>
  <si>
    <t>G74 Copier - C Lv</t>
  </si>
  <si>
    <t>B004 Auger Head - Boom Attach</t>
  </si>
  <si>
    <t>C15C Cabinet - Data</t>
  </si>
  <si>
    <t>D01K Knockout - Panel</t>
  </si>
  <si>
    <t>E05T Theodolite</t>
  </si>
  <si>
    <t>F01W Wattmeter</t>
  </si>
  <si>
    <t>G75 Copier - Engr</t>
  </si>
  <si>
    <t>A01E Station Wagon - Compact</t>
  </si>
  <si>
    <t>B005 Lawn Aerator</t>
  </si>
  <si>
    <t>C20C Cabinet - Aperture Card</t>
  </si>
  <si>
    <t>D01N Nailer - Air</t>
  </si>
  <si>
    <t>E06T Theodolite - Micro</t>
  </si>
  <si>
    <t>F02R Radio - W7 Non-data Multi Freq</t>
  </si>
  <si>
    <t>G78 Copier - Bw Lv</t>
  </si>
  <si>
    <t>A01F Sedan - Mid-size Hybrid</t>
  </si>
  <si>
    <t>B008 Bed Slide Out</t>
  </si>
  <si>
    <t>C20R Rack - Cantilever</t>
  </si>
  <si>
    <t>D01V Vacuum System</t>
  </si>
  <si>
    <t>E10P Photomicroscope</t>
  </si>
  <si>
    <t>F02S Scale - Wgh/mo Rdway</t>
  </si>
  <si>
    <t>G80 Copier - Bw Hv</t>
  </si>
  <si>
    <t>A01G Sedan - Compact Hybrid</t>
  </si>
  <si>
    <t>B009 Blade - Snow</t>
  </si>
  <si>
    <t>C25C Cabinet - Blueprint</t>
  </si>
  <si>
    <t>D01W Washer - Aggregate</t>
  </si>
  <si>
    <t>E13L Lever - Autost</t>
  </si>
  <si>
    <t>F02T Table - Map Layout</t>
  </si>
  <si>
    <t>GC Camera - Drivers License</t>
  </si>
  <si>
    <t>A02A Enforcement Sedan - Full Size</t>
  </si>
  <si>
    <t>B010 Blade - Underbody Ice</t>
  </si>
  <si>
    <t>C25F File - 5 Drawer Lateral</t>
  </si>
  <si>
    <t>D02B Balance - Solution</t>
  </si>
  <si>
    <t>E15B Body Armour</t>
  </si>
  <si>
    <t>F03R Radio - 05 Data Ready Multi Freq</t>
  </si>
  <si>
    <t>GCA Cadd Rendering</t>
  </si>
  <si>
    <t>A02B Enforcement Sedan - Mid-size</t>
  </si>
  <si>
    <t>B015 Blade - Dozer</t>
  </si>
  <si>
    <t>C30C Cabinet - Flammable Liq</t>
  </si>
  <si>
    <t>D02C Cabinet - Printer</t>
  </si>
  <si>
    <t>E15L Lever - Berger</t>
  </si>
  <si>
    <t>F03S Scanner - Radio</t>
  </si>
  <si>
    <t>GCD Cadd Workstation</t>
  </si>
  <si>
    <t>A02C Enforcement Pursuit Vehicle</t>
  </si>
  <si>
    <t>B031 Blade - Shoulder Grader</t>
  </si>
  <si>
    <t>C30F File - 5 Drawer Flat</t>
  </si>
  <si>
    <t>D02F Fan - Alley</t>
  </si>
  <si>
    <t>E16L Level</t>
  </si>
  <si>
    <t>F04C Cannon - Bird - Propane</t>
  </si>
  <si>
    <t>GCP Central Processor</t>
  </si>
  <si>
    <t>A02D Enforcement Pickup - Standard Crew Cab 4x4</t>
  </si>
  <si>
    <t>B032 Blade - Tail 3 Pt</t>
  </si>
  <si>
    <t>C30R Rack - Pallet</t>
  </si>
  <si>
    <t>D02G Gauge - Coating Thickness</t>
  </si>
  <si>
    <t>E17A Body Armor - Ballistic Vest</t>
  </si>
  <si>
    <t>F04R Rack - Video</t>
  </si>
  <si>
    <t>GCR Cd-rom Drive - Pt</t>
  </si>
  <si>
    <t>A03A Pickup - Standard</t>
  </si>
  <si>
    <t>B033 Boat</t>
  </si>
  <si>
    <t>C32C Cabinet - Ibm Netfinity Rack</t>
  </si>
  <si>
    <t>D02H Hammer - Pneu 7 Lbs</t>
  </si>
  <si>
    <t>E17B Body Armor - Ballistic Plate</t>
  </si>
  <si>
    <t>F04S Scope - Video Vector</t>
  </si>
  <si>
    <t>GCS Cadd Single Mon</t>
  </si>
  <si>
    <t>A03B Pickup</t>
  </si>
  <si>
    <t>B034 Boat - Inflatable</t>
  </si>
  <si>
    <t>C35F File - Flat</t>
  </si>
  <si>
    <t>D02J Jack - Air End Lft 2t</t>
  </si>
  <si>
    <t>E18L Level - Lazer</t>
  </si>
  <si>
    <t>F05M Machine - Dry Mount</t>
  </si>
  <si>
    <t>GCU Control Unit</t>
  </si>
  <si>
    <t>A03C Pickup - Mid-size Ext. Cab</t>
  </si>
  <si>
    <t>B037 Body - Dump - Special</t>
  </si>
  <si>
    <t>C40C Cabinet - Fiche</t>
  </si>
  <si>
    <t>D02M Machine - Tube Bending</t>
  </si>
  <si>
    <t>E19L Level - Dietzgen</t>
  </si>
  <si>
    <t>F05R Radio - Handheld - Vrs - Uhf</t>
  </si>
  <si>
    <t>GDC Data Collector</t>
  </si>
  <si>
    <t>A03D Pickup - Standard Ext Cab</t>
  </si>
  <si>
    <t>B038 Body - Combo 4 Yd Dump/spdr</t>
  </si>
  <si>
    <t>C40R Rack - Scale - Mve</t>
  </si>
  <si>
    <t>D02P Pachometer</t>
  </si>
  <si>
    <t>E19R Range Finder</t>
  </si>
  <si>
    <t>F05S Screen - Project Auto</t>
  </si>
  <si>
    <t>GDD Disk Drive (mf)</t>
  </si>
  <si>
    <t>A03E Pickup - Compact Ext Cab 5-6 Cyl</t>
  </si>
  <si>
    <t>B039 Body - Combo 8 Yd Dump/spdr</t>
  </si>
  <si>
    <t>C49T Table</t>
  </si>
  <si>
    <t>D02S Sander - Disc Belt</t>
  </si>
  <si>
    <t>E20L Level - Eagle</t>
  </si>
  <si>
    <t>F06A Amplifier - Audio</t>
  </si>
  <si>
    <t>GDG Digitizer</t>
  </si>
  <si>
    <t>A03F Pickup - Standard 4x4</t>
  </si>
  <si>
    <t>B040 Body - Dump 4 Yds</t>
  </si>
  <si>
    <t>C50F File - Microfilm</t>
  </si>
  <si>
    <t>D02V Vacuum</t>
  </si>
  <si>
    <t>E20P Planimeter</t>
  </si>
  <si>
    <t>F06M Machine - Date/time Stamp</t>
  </si>
  <si>
    <t>GDU Duplicator - Dvd</t>
  </si>
  <si>
    <t>A03G Pickup - Standard Ext Cab 4x4</t>
  </si>
  <si>
    <t>B041 Body - Dump 8 Yds</t>
  </si>
  <si>
    <t>C50T Table - Lighted</t>
  </si>
  <si>
    <t>D02W Washer - Hot - Pressure</t>
  </si>
  <si>
    <t>E20R Receiver Gps</t>
  </si>
  <si>
    <t>F06R Radio - Control Station</t>
  </si>
  <si>
    <t>GFS Finger/palm Scan</t>
  </si>
  <si>
    <t>A03H Pickup - Mid-size Ext Cab 4x4</t>
  </si>
  <si>
    <t>B042 Body - Utility</t>
  </si>
  <si>
    <t>C60C Cabinet - Storage</t>
  </si>
  <si>
    <t>D03B Balance - Elec Platform</t>
  </si>
  <si>
    <t>E21G Gun - Long</t>
  </si>
  <si>
    <t>F07F Folder - Automatic</t>
  </si>
  <si>
    <t>GHH Hand Held Personal Computer</t>
  </si>
  <si>
    <t>A03I Pickup - Mid-size Crew Cab</t>
  </si>
  <si>
    <t>B043 Body - Dump - 11 Yds</t>
  </si>
  <si>
    <t>C60R Rack - Storage</t>
  </si>
  <si>
    <t>D03C Work Cabinet</t>
  </si>
  <si>
    <t>E21R Receiver Gps - Handheld</t>
  </si>
  <si>
    <t>F07P Phone - Cellular</t>
  </si>
  <si>
    <t>GIP Dl Interim Printer</t>
  </si>
  <si>
    <t>A03J Crew Cab - Ld 4wd</t>
  </si>
  <si>
    <t>B044 Body - Highway Helper Utility</t>
  </si>
  <si>
    <t>C70C Cabinet - 10 Drawer</t>
  </si>
  <si>
    <t>D03D Detector - Explosive</t>
  </si>
  <si>
    <t>E21V Vehicle Storage Safe, Long Gun</t>
  </si>
  <si>
    <t>F07R Radio - Data W/modem</t>
  </si>
  <si>
    <t>GKI Kiosk</t>
  </si>
  <si>
    <t>A03K Pickup - Ld Crew Cab 4x2</t>
  </si>
  <si>
    <t>B045 Body - Van</t>
  </si>
  <si>
    <t>C99Z Box - Tool</t>
  </si>
  <si>
    <t>D03F Fathometer - Depth</t>
  </si>
  <si>
    <t>E22G Training Gun</t>
  </si>
  <si>
    <t>F08R Radio - Handheld</t>
  </si>
  <si>
    <t>GLC Laptop CADD</t>
  </si>
  <si>
    <t>A03L Mid-Size Crew Cab Pickup, 4x4</t>
  </si>
  <si>
    <t>B051 Body - Platform</t>
  </si>
  <si>
    <t>D03G Gauge - Moisture/density</t>
  </si>
  <si>
    <t>E23G Glock Training Gun</t>
  </si>
  <si>
    <t>F10L Laminator</t>
  </si>
  <si>
    <t>GLD Laptop Docking</t>
  </si>
  <si>
    <t>A04A Van - 2-passenger</t>
  </si>
  <si>
    <t>B052 Breaker - Pavement</t>
  </si>
  <si>
    <t>D03H Hammer - Pneu Chipping</t>
  </si>
  <si>
    <t>E23L Level - Gurley</t>
  </si>
  <si>
    <t>F10R Radio - Handheld Program</t>
  </si>
  <si>
    <t>GLH Laptop Hybrid</t>
  </si>
  <si>
    <t>A04B Van - 5-passenger</t>
  </si>
  <si>
    <t>B053 Tractor - Tug</t>
  </si>
  <si>
    <t>D03J Jack - Air End Lft 7t</t>
  </si>
  <si>
    <t>E25L Level - K &amp; E</t>
  </si>
  <si>
    <t>F10V Video - Cellular Transmit System</t>
  </si>
  <si>
    <t>GLL Laptop Liteweight</t>
  </si>
  <si>
    <t>A04C Van - 15-passenger</t>
  </si>
  <si>
    <t>B054 Boom - Loader Attachment</t>
  </si>
  <si>
    <t>D03P Paint - Outfit</t>
  </si>
  <si>
    <t>E25P Pistol</t>
  </si>
  <si>
    <t>F11A Analyzer - System</t>
  </si>
  <si>
    <t>GLS Barcode Scanner</t>
  </si>
  <si>
    <t>A04G Minivan - Ext Fwd</t>
  </si>
  <si>
    <t>B055 Boom - Aerial W/platform</t>
  </si>
  <si>
    <t>D03S Sample Extruder</t>
  </si>
  <si>
    <t>E25T Transit - Berger</t>
  </si>
  <si>
    <t>F11C Calculator - Program</t>
  </si>
  <si>
    <t>GLT Laptop Computer</t>
  </si>
  <si>
    <t>A04H Van - Small Cargo</t>
  </si>
  <si>
    <t>B056 Boom - Hydr Articulted</t>
  </si>
  <si>
    <t>D03V Vacuum - Pedestal-bench Grinder</t>
  </si>
  <si>
    <t>E27L Level - Lietz</t>
  </si>
  <si>
    <t>F11D Deck - 8mm</t>
  </si>
  <si>
    <t>GMD Modem</t>
  </si>
  <si>
    <t>A04I Small Utility Vehicle</t>
  </si>
  <si>
    <t>B057 Boom - Underbridge</t>
  </si>
  <si>
    <t>D03W Washer - Cold - Pressure</t>
  </si>
  <si>
    <t>E28L Level - Nikon</t>
  </si>
  <si>
    <t>F11M Machine - Jogger</t>
  </si>
  <si>
    <t>GMM Modem Gps/avl</t>
  </si>
  <si>
    <t>A04S Van - Special Use</t>
  </si>
  <si>
    <t>B070 Broom - Rotary Towed</t>
  </si>
  <si>
    <t>D04A Abrasion Mach/rattlr</t>
  </si>
  <si>
    <t>E30D Data Collector - Gps</t>
  </si>
  <si>
    <t>F11R Radio - Microwave - Point To Point</t>
  </si>
  <si>
    <t>GMN Monitor</t>
  </si>
  <si>
    <t>A05 Pickup - Hd</t>
  </si>
  <si>
    <t>B071 Broom - Centerline</t>
  </si>
  <si>
    <t>D04B Balancer - Wheel</t>
  </si>
  <si>
    <t>E30M Meter - Distance</t>
  </si>
  <si>
    <t>F11V Vcr</t>
  </si>
  <si>
    <t>GMX Multiplexor</t>
  </si>
  <si>
    <t>A05A Pickup - Hd Cab/chassis</t>
  </si>
  <si>
    <t>B072 Broom - Front Mounted</t>
  </si>
  <si>
    <t>D04C Cabinet - Van</t>
  </si>
  <si>
    <t>E30S Sensor - Roadway Surface</t>
  </si>
  <si>
    <t>F12R Radio - Svc Monitor</t>
  </si>
  <si>
    <t>GNE Network Equipment</t>
  </si>
  <si>
    <t>A05B Pickup - Hd 4x4</t>
  </si>
  <si>
    <t>B073 Attenuator - Crash - Trk Mtd</t>
  </si>
  <si>
    <t>D04D Detector - Gas Leak</t>
  </si>
  <si>
    <t>E31L Level - Topcon</t>
  </si>
  <si>
    <t>F12T Tv - Close Circuit System</t>
  </si>
  <si>
    <t>GNH Network Hub</t>
  </si>
  <si>
    <t>A05C Pickup, HD DRW</t>
  </si>
  <si>
    <t>B075 Bead Box/tank</t>
  </si>
  <si>
    <t>D04F Filler - Radiator Coolant</t>
  </si>
  <si>
    <t>E31T Transit - Buff</t>
  </si>
  <si>
    <t>F13P Player - Compact Disc</t>
  </si>
  <si>
    <t>GNM Network Modem</t>
  </si>
  <si>
    <t>A05E Pickup - Ehd Dual Cab/chassis</t>
  </si>
  <si>
    <t>B076 Chipper - Brush</t>
  </si>
  <si>
    <t>D04G Gauge - Pavement Thickness</t>
  </si>
  <si>
    <t>E32T Taser Weapon - Mve</t>
  </si>
  <si>
    <t>F13R Radio - Multi Freq</t>
  </si>
  <si>
    <t>GNP Network Printer</t>
  </si>
  <si>
    <t>A05F Pickup - Hd W/ext. Cab</t>
  </si>
  <si>
    <t>B077 Pallet Fork Attachment - Tractor</t>
  </si>
  <si>
    <t>D04H Hammer - Pneu &lt; 30 Lbs</t>
  </si>
  <si>
    <t>E33L Level - White</t>
  </si>
  <si>
    <t>F13T Television</t>
  </si>
  <si>
    <t>GNR Network Router</t>
  </si>
  <si>
    <t>A05G Pickup - Hd 4x4 W/ext. Cab</t>
  </si>
  <si>
    <t>B078 Pallet Fork Attachment - Loader</t>
  </si>
  <si>
    <t>D04J Jack - Air 20 Ton</t>
  </si>
  <si>
    <t>E33T Transit - Dietzen</t>
  </si>
  <si>
    <t>F14P Player - Video Dvd/vhs</t>
  </si>
  <si>
    <t>GNS Network Switch</t>
  </si>
  <si>
    <t>A05H Pickup - Hd Dual W/ext. Cab</t>
  </si>
  <si>
    <t>B079 Grapple Attachment - Loader</t>
  </si>
  <si>
    <t>D04S Sandblaster - Hd</t>
  </si>
  <si>
    <t>E35T Transit - Eagle</t>
  </si>
  <si>
    <t>F14R Radio - Multi Freq - Super</t>
  </si>
  <si>
    <t>GNX Network Server</t>
  </si>
  <si>
    <t>A05I Pickup - Hd Ext. Cab/chassis</t>
  </si>
  <si>
    <t>B080 Bucket - Loader 4 In 1</t>
  </si>
  <si>
    <t>D04W Washer - Parts - 5gal</t>
  </si>
  <si>
    <t>E37L Level - Zeiss</t>
  </si>
  <si>
    <t>F14T Tester - Cable</t>
  </si>
  <si>
    <t>GPC Personal Computer</t>
  </si>
  <si>
    <t>A05J Pickup - Hd 4x4 Cab/chassis</t>
  </si>
  <si>
    <t>B081 Bucket - Loader Standard</t>
  </si>
  <si>
    <t>D05B Ball Bank Indicator</t>
  </si>
  <si>
    <t>E37P Plum - Optical</t>
  </si>
  <si>
    <t>F15C Camera - 35mm</t>
  </si>
  <si>
    <t>GPD Pc Dual Monitor</t>
  </si>
  <si>
    <t>A05Z Pickup - Hd</t>
  </si>
  <si>
    <t>B082 Bucket Attachment</t>
  </si>
  <si>
    <t>D05C Cabinet - Paint</t>
  </si>
  <si>
    <t>E37T Transit - Fuenel</t>
  </si>
  <si>
    <t>F15D Densitometer</t>
  </si>
  <si>
    <t>GPL Plotter</t>
  </si>
  <si>
    <t>A06 Crew Cab - Hd</t>
  </si>
  <si>
    <t>B083 Excavator Thumb</t>
  </si>
  <si>
    <t>D05D Defbrillator - Aed</t>
  </si>
  <si>
    <t>E40F Fathometer</t>
  </si>
  <si>
    <t>F15M Machine - Numbering</t>
  </si>
  <si>
    <t>GPR Printer</t>
  </si>
  <si>
    <t>A06A Crew Cab - Hd 2wd - Cab/chassis</t>
  </si>
  <si>
    <t>B086 Culvert Handler</t>
  </si>
  <si>
    <t>D05G Gauge - Nitrogen Charging</t>
  </si>
  <si>
    <t>E41T Transit - Gurley</t>
  </si>
  <si>
    <t>F15R Radio - Repeater Sta</t>
  </si>
  <si>
    <t>GPS Projection System</t>
  </si>
  <si>
    <t>A06B Crew Cab - Hd 4wd</t>
  </si>
  <si>
    <t>B088 Burner - Pavement</t>
  </si>
  <si>
    <t>D05H Hammer - Pneu 30-50 Lbs</t>
  </si>
  <si>
    <t>E42T Tester - Cement And Concrete</t>
  </si>
  <si>
    <t>F15S Shredder - Paper</t>
  </si>
  <si>
    <t>GRC Av Touch Control</t>
  </si>
  <si>
    <t>A07A Truck - Md - Manual</t>
  </si>
  <si>
    <t>B089 Cutter - Stump</t>
  </si>
  <si>
    <t>D05J Jack - Air 10 Ton</t>
  </si>
  <si>
    <t>E43T Transit - K &amp; E</t>
  </si>
  <si>
    <t>F15T Tester - Vision</t>
  </si>
  <si>
    <t>GRD Reader - Credit Card</t>
  </si>
  <si>
    <t>A07B Truck - Md - Auto</t>
  </si>
  <si>
    <t>B091 Compressor - Air 0-124 Cfm</t>
  </si>
  <si>
    <t>D05M Measuring Device - Aggregate Ssd</t>
  </si>
  <si>
    <t>E45T Transit - Lietz</t>
  </si>
  <si>
    <t>F15V Viewer - Slide</t>
  </si>
  <si>
    <t>GRF Reader - Fingerprint</t>
  </si>
  <si>
    <t>A07C Truck - Md - Shrt Whl Base</t>
  </si>
  <si>
    <t>B092 Compressor - Air 125-200</t>
  </si>
  <si>
    <t>D05S Sandblaster - Vacuum</t>
  </si>
  <si>
    <t>E46T Transit - Topcon</t>
  </si>
  <si>
    <t>F16R Radio - Mower</t>
  </si>
  <si>
    <t>GSC Scanner - Image</t>
  </si>
  <si>
    <t>A07D Truck - Md - Lwb - W/manual</t>
  </si>
  <si>
    <t>B093 Compressor - Air 200+</t>
  </si>
  <si>
    <t>D05W Parts Washer</t>
  </si>
  <si>
    <t>E47T Transit - White</t>
  </si>
  <si>
    <t>F16T Tester - Ultrasonic</t>
  </si>
  <si>
    <t>GSD Simulator - Driver</t>
  </si>
  <si>
    <t>A07E Truck - Md - Lwb - W/auto</t>
  </si>
  <si>
    <t>B094 Compressor - Skid 150+</t>
  </si>
  <si>
    <t>D06D Detector - Concr Del</t>
  </si>
  <si>
    <t>E50L Locator - Magnetic</t>
  </si>
  <si>
    <t>F17C Camera - Digital</t>
  </si>
  <si>
    <t>GSP Signature Pads - Issuance</t>
  </si>
  <si>
    <t>A07F Truck - Md - Ext. Cab</t>
  </si>
  <si>
    <t>B100 Cone Platform</t>
  </si>
  <si>
    <t>D06G Gauge - Digital Track</t>
  </si>
  <si>
    <t>E50P Prism - Single</t>
  </si>
  <si>
    <t>F17R Radio - W5 Non-data Multi Freq</t>
  </si>
  <si>
    <t>GSS Surface Sensor</t>
  </si>
  <si>
    <t>A07G Truck - Md - Crew Cab</t>
  </si>
  <si>
    <t>B102 Saw - Concrete</t>
  </si>
  <si>
    <t>D06H Hammer - Pneu 60 Lbs</t>
  </si>
  <si>
    <t>E50T Tribach</t>
  </si>
  <si>
    <t>F18R Radio - W5 Data Ready Multi Freq</t>
  </si>
  <si>
    <t>GST Satellite Tag</t>
  </si>
  <si>
    <t>A08 Truck - Ld Chassis</t>
  </si>
  <si>
    <t>B103 Conveyor - Salt</t>
  </si>
  <si>
    <t>D06J Jack - Air Scissor</t>
  </si>
  <si>
    <t>E60P Prism - Triple</t>
  </si>
  <si>
    <t>F19P Recorder - Dvd</t>
  </si>
  <si>
    <t>GT2 Tablet - Computer - 2 Year Depr</t>
  </si>
  <si>
    <t>A09A Truck - Paint Centerline</t>
  </si>
  <si>
    <t>B104 Conveyor Loading Hopper</t>
  </si>
  <si>
    <t>D06M Machine - Conduit Bender</t>
  </si>
  <si>
    <t>E75S Survey Sta - Total</t>
  </si>
  <si>
    <t>F19R Radio - Single Freq/two Way</t>
  </si>
  <si>
    <t>GTA Tablet - Graphics</t>
  </si>
  <si>
    <t>A09B Truck - Paint Nurse Chassis</t>
  </si>
  <si>
    <t>B110 Crane - Bumper</t>
  </si>
  <si>
    <t>D06S Sandblaster</t>
  </si>
  <si>
    <t>E76S Survey System - Hydrographic</t>
  </si>
  <si>
    <t>F19S Shrink Wrap Unit</t>
  </si>
  <si>
    <t>GTB Tablet - Computer</t>
  </si>
  <si>
    <t>A10 Truck - Ld 4x4 Speciality</t>
  </si>
  <si>
    <t>B111 Crane - Electric Jib Boom</t>
  </si>
  <si>
    <t>D07C Calibrator - Thermal</t>
  </si>
  <si>
    <t>F20C Camera - Laser</t>
  </si>
  <si>
    <t>GTC Thin Client</t>
  </si>
  <si>
    <t>A11 Truck - Ehd</t>
  </si>
  <si>
    <t>B121 Disc - Shoulder</t>
  </si>
  <si>
    <t>D07G Generator - Portable</t>
  </si>
  <si>
    <t>F20I Intercom</t>
  </si>
  <si>
    <t>GTD Tape Drive</t>
  </si>
  <si>
    <t>A12A Truck - Hd Tandem Manual</t>
  </si>
  <si>
    <t>B122 Disc - Shouler/rock Retriever</t>
  </si>
  <si>
    <t>D07H Hammer - Pneu 80/90</t>
  </si>
  <si>
    <t>F20R Radio - Dual Band - 150/700 Mhz Apx7500</t>
  </si>
  <si>
    <t>GTM Terminal</t>
  </si>
  <si>
    <t>A12B Truck - Hd Tandem Auto</t>
  </si>
  <si>
    <t>B123 Cultipacker</t>
  </si>
  <si>
    <t>D07J Jack - Bottle 20 Ton</t>
  </si>
  <si>
    <t>F20T Tester - Breath Analyzer</t>
  </si>
  <si>
    <t>GTV Television</t>
  </si>
  <si>
    <t>A12D Truck - Hd Tandem</t>
  </si>
  <si>
    <t>B124 Rake - Groomer</t>
  </si>
  <si>
    <t>D07S Saw - Band</t>
  </si>
  <si>
    <t>F21B Binocular</t>
  </si>
  <si>
    <t>GUN Unknown</t>
  </si>
  <si>
    <t>A12E Truck - Hd Tandem</t>
  </si>
  <si>
    <t>B140 Distributor - Bitumen - Slip-in</t>
  </si>
  <si>
    <t>D07W Washer - Parts</t>
  </si>
  <si>
    <t>F21C Camcorder - 8mm/vhs</t>
  </si>
  <si>
    <t>GUP Uninterruptible Power Supply</t>
  </si>
  <si>
    <t>A13A Truck - Semi-tractor Tandem Axle</t>
  </si>
  <si>
    <t>B145 Distributor - Bitumen - Trlr</t>
  </si>
  <si>
    <t>D08A Alternator - Hydr</t>
  </si>
  <si>
    <t>F21D Detector - Radar</t>
  </si>
  <si>
    <t>GVC Video Conferencing Equipment</t>
  </si>
  <si>
    <t>A13B Truck - Semi-tractor Single Axle</t>
  </si>
  <si>
    <t>B170 Driver - Pile Or Pipe</t>
  </si>
  <si>
    <t>D08C Calibrator - Infrared Thermometer</t>
  </si>
  <si>
    <t>F21R Radio-portable-apx</t>
  </si>
  <si>
    <t>GVS Video Streaming System</t>
  </si>
  <si>
    <t>A13N Truck - Semi-tractor Paint Nurse</t>
  </si>
  <si>
    <t>B191 Drill - Veritical</t>
  </si>
  <si>
    <t>D08D Dispenser - Grease</t>
  </si>
  <si>
    <t>F21S Scale Sign - Open/closed</t>
  </si>
  <si>
    <t>GVT Dl Vision Tester</t>
  </si>
  <si>
    <t>A14 Bus - Mobile Office</t>
  </si>
  <si>
    <t>B192 Drill - Earth</t>
  </si>
  <si>
    <t>D08G Generator Load Bank</t>
  </si>
  <si>
    <t>F21T Tester - Fiber Optical</t>
  </si>
  <si>
    <t>GWB White Board - Pc Compatable895</t>
  </si>
  <si>
    <t>A15 Mower - Riding Lawn</t>
  </si>
  <si>
    <t>B205 Filler - Hd Edge Rut - Mech</t>
  </si>
  <si>
    <t>D08H Hammer - Electric</t>
  </si>
  <si>
    <t>F22C Processor Camera</t>
  </si>
  <si>
    <t>GWN Wireless Network Equipment</t>
  </si>
  <si>
    <t>A16 Motor Grader - Md</t>
  </si>
  <si>
    <t>B206 Filler - Crack</t>
  </si>
  <si>
    <t>D08M Distance Measuring Instrument (dmi)</t>
  </si>
  <si>
    <t>F22R Radio - Trimmark 3uhf Base F/gps</t>
  </si>
  <si>
    <t>GXD External Drive</t>
  </si>
  <si>
    <t>A17 Special Use Vehicle</t>
  </si>
  <si>
    <t>B207 Spreader - Edge Rut</t>
  </si>
  <si>
    <t>D08S Saw - Pole Chain</t>
  </si>
  <si>
    <t>F22S Sonar Equipment</t>
  </si>
  <si>
    <t>A18 Drill - Core - Trk Mtd</t>
  </si>
  <si>
    <t>B208 Filter - Hydr Portable</t>
  </si>
  <si>
    <t>D08W Washer - Paint Gun</t>
  </si>
  <si>
    <t>F23B Burner - Dvd</t>
  </si>
  <si>
    <t>A19 Drill - Core - Atv Mtd</t>
  </si>
  <si>
    <t>B209 Edge Rut, Tg W/sled</t>
  </si>
  <si>
    <t>D09C Calibrator - Tension</t>
  </si>
  <si>
    <t>F24B Binder - Spiral</t>
  </si>
  <si>
    <t>A21 Tractor - Md - Crawler</t>
  </si>
  <si>
    <t>B211 Generator - Gas</t>
  </si>
  <si>
    <t>D09J Jack - 4-6 Ton Floor</t>
  </si>
  <si>
    <t>F24R Radio - 35uhf Base F/gps</t>
  </si>
  <si>
    <t>A22 Tractor - Ld - Whl 20-30hp</t>
  </si>
  <si>
    <t>B212 Generator - Hydraulic</t>
  </si>
  <si>
    <t>D09P Penetrometer</t>
  </si>
  <si>
    <t>F25C Camera - Culvert</t>
  </si>
  <si>
    <t>A23A Tractor - Md - Plain</t>
  </si>
  <si>
    <t>B213 Generator - Over 5 Kw</t>
  </si>
  <si>
    <t>D09W Welder - Electric</t>
  </si>
  <si>
    <t>F25M Machine - Tying/tape</t>
  </si>
  <si>
    <t>A23B Tractor - Md - W/sicklebar</t>
  </si>
  <si>
    <t>B214 Generator - Trailered</t>
  </si>
  <si>
    <t>D10C Caliper</t>
  </si>
  <si>
    <t>F25R Readr-prntr - Micrfch</t>
  </si>
  <si>
    <t>A24A Tractor - Hd - Plain</t>
  </si>
  <si>
    <t>B218 Guide - Boom</t>
  </si>
  <si>
    <t>D10F Flange Seal Kit</t>
  </si>
  <si>
    <t>F26C Camera - Video Image</t>
  </si>
  <si>
    <t>A24B Tractor - Hd - W/2-3 Section Flail</t>
  </si>
  <si>
    <t>B220 Grader - Blade</t>
  </si>
  <si>
    <t>D10G Generator - 15 Kw</t>
  </si>
  <si>
    <t>F26M Machine - Money Counting</t>
  </si>
  <si>
    <t>A24C Tractor - Hd - Loader</t>
  </si>
  <si>
    <t>B261 Heater - Pre-mix</t>
  </si>
  <si>
    <t>D10I Indicator - Slope</t>
  </si>
  <si>
    <t>F26R Radio - Encryption Key Coder</t>
  </si>
  <si>
    <t>A24E Tractor - Hd - Boom Mower Cntr</t>
  </si>
  <si>
    <t>B272 Harrow - Section</t>
  </si>
  <si>
    <t>D10J Jack - Stand/air Lift 10 Ton</t>
  </si>
  <si>
    <t>F27C Camera - Digital Video Image</t>
  </si>
  <si>
    <t>A24F Tractor - Hd - Boom Mower Rear</t>
  </si>
  <si>
    <t>B280 Kettle - Bitumen Heater</t>
  </si>
  <si>
    <t>D10M Machine - Chuck Mag</t>
  </si>
  <si>
    <t>F27R Readr-prntr - Micrflm</t>
  </si>
  <si>
    <t>A25A Truck - Aerial Boom Chassis</t>
  </si>
  <si>
    <t>B284 Signal - Portable Traffic</t>
  </si>
  <si>
    <t>D10O Oscillator</t>
  </si>
  <si>
    <t>F28C Camera - Surveillance</t>
  </si>
  <si>
    <t>A25B Truck - Bridge Inspector Chassis</t>
  </si>
  <si>
    <t>B286 Cms - Truck Mounted</t>
  </si>
  <si>
    <t>D10S Saw - Concrete</t>
  </si>
  <si>
    <t>F28R Radio - Single Band - APX8500</t>
  </si>
  <si>
    <t>A27 Excavator - Hydraulic Wheeled</t>
  </si>
  <si>
    <t>B287 Lightbar, Highway Helper</t>
  </si>
  <si>
    <t>D10W Welder - Mig Wire</t>
  </si>
  <si>
    <t>F29C Camera - Thermal Imaging</t>
  </si>
  <si>
    <t>A28 Excavator - Hydraulic Tracked</t>
  </si>
  <si>
    <t>B288 Signal Arrow - Highway Helper</t>
  </si>
  <si>
    <t>D11C Calibrator - Universal Machine</t>
  </si>
  <si>
    <t>F30D Satellite Dish</t>
  </si>
  <si>
    <t>A29 Excavator - Compact</t>
  </si>
  <si>
    <t>B289 Lights - Front Enforcement Interior</t>
  </si>
  <si>
    <t>D11D Detector, Smoke Leak</t>
  </si>
  <si>
    <t>F30O Opener - Mail</t>
  </si>
  <si>
    <t>A30 Tractor - Ehd - &gt; 100 Hp</t>
  </si>
  <si>
    <t>B290 Lights - Rear Enforcement Interior</t>
  </si>
  <si>
    <t>D11F Filter - Air/smoke</t>
  </si>
  <si>
    <t>F30P Processor - Image</t>
  </si>
  <si>
    <t>A30A Tractor - EHD - Cab</t>
  </si>
  <si>
    <t>B291 Lightbar - Enforcement</t>
  </si>
  <si>
    <t>D11G Gauge - Pressure</t>
  </si>
  <si>
    <t>F31D Display - Skyline</t>
  </si>
  <si>
    <t>A30B Tractor - EHD - Cab, 4x4</t>
  </si>
  <si>
    <t>B292 Lift - Scissor</t>
  </si>
  <si>
    <t>D11I Inverter - Electricity</t>
  </si>
  <si>
    <t>F31T Transcriber Desk</t>
  </si>
  <si>
    <t>A30C Tractor - EHD - Cab, 4x4, Front Hitch &amp; PTO</t>
  </si>
  <si>
    <t>B293 Lift - Tailgate</t>
  </si>
  <si>
    <t>D11J Jack - Floor 10 Ton</t>
  </si>
  <si>
    <t>F32R Recorder - Audiotronc</t>
  </si>
  <si>
    <t>A31 Truck - Curb Marker</t>
  </si>
  <si>
    <t>B294 Loader - Tractor</t>
  </si>
  <si>
    <t>D11P Permascope</t>
  </si>
  <si>
    <t>F33C Board, White Electronic</t>
  </si>
  <si>
    <t>A34 Snowblower - Hd Rotary</t>
  </si>
  <si>
    <t>B300 Marker - Traffic Lane</t>
  </si>
  <si>
    <t>D11W Welder/generator Port</t>
  </si>
  <si>
    <t>F35A Tower</t>
  </si>
  <si>
    <t>A35 All Terrain Vehicle</t>
  </si>
  <si>
    <t>B301 Marker - Centerline Paint</t>
  </si>
  <si>
    <t>D12C Caddy - Drain</t>
  </si>
  <si>
    <t>F35D Distribution Amplifier</t>
  </si>
  <si>
    <t>A35A Utility Vehicle</t>
  </si>
  <si>
    <t>B303 Machine - Profiler</t>
  </si>
  <si>
    <t>D12E Extractor - Broken Bolt</t>
  </si>
  <si>
    <t>F35E Card Encoder</t>
  </si>
  <si>
    <t>A36A Loader - Skid Wheeled</t>
  </si>
  <si>
    <t>B304 Marker - Curb</t>
  </si>
  <si>
    <t>D12F Forms - Concrete</t>
  </si>
  <si>
    <t>F35M Meter - Ground Test</t>
  </si>
  <si>
    <t>A36B Loader - Compact Tracked</t>
  </si>
  <si>
    <t>B305 Router - Crack</t>
  </si>
  <si>
    <t>D12G Emergency Backup Facility Generator, 10-25KW Rating</t>
  </si>
  <si>
    <t>F36A Tower Lights</t>
  </si>
  <si>
    <t>A37 Loader - Wheel - Md</t>
  </si>
  <si>
    <t>B306 Machine - Slurry</t>
  </si>
  <si>
    <t>D12J Jack - Floor 20 Ton</t>
  </si>
  <si>
    <t>F36C Cleaner - Film</t>
  </si>
  <si>
    <t>A37A Loader - Wheel - Md W/quick Attach</t>
  </si>
  <si>
    <t>B307 Machine - Asphalt Patcher</t>
  </si>
  <si>
    <t>D12L Ladder System</t>
  </si>
  <si>
    <t>F36M Meter - Slope</t>
  </si>
  <si>
    <t>A38 Loader - Wheel Hd</t>
  </si>
  <si>
    <t>B308 Machine - Road Rating</t>
  </si>
  <si>
    <t>D12P Photometer</t>
  </si>
  <si>
    <t>F36P Projector - Movie</t>
  </si>
  <si>
    <t>A39 Tractor Loader Backhoe</t>
  </si>
  <si>
    <t>B309 Milling Head</t>
  </si>
  <si>
    <t>D12W Welder - Spot</t>
  </si>
  <si>
    <t>F37M Meter - Sound</t>
  </si>
  <si>
    <t>A40 Compact Loader</t>
  </si>
  <si>
    <t>B320 Mixer - Mortar</t>
  </si>
  <si>
    <t>D13A Analyzer - Air Void</t>
  </si>
  <si>
    <t>F37P Projector - Overhead</t>
  </si>
  <si>
    <t>A47 Forklift - Electric</t>
  </si>
  <si>
    <t>B335 Extension - Moldboard</t>
  </si>
  <si>
    <t>D13C Calibration Kit - Lazerlux</t>
  </si>
  <si>
    <t>F37T Transmitter - Low Power</t>
  </si>
  <si>
    <t>A47A Forklift - Electric Pallet Mule</t>
  </si>
  <si>
    <t>B361 Motor - Outboard</t>
  </si>
  <si>
    <t>D13E Extractor - Vacuum</t>
  </si>
  <si>
    <t>F38M Microphone</t>
  </si>
  <si>
    <t>A48 Forklift - Gas</t>
  </si>
  <si>
    <t>B362 Mulcher, Brush</t>
  </si>
  <si>
    <t>D13G Emergency Backup Facility Generator, 26-60KW Rating</t>
  </si>
  <si>
    <t>F38R Recorder - Editing</t>
  </si>
  <si>
    <t>A51 Sweeper - Pickup</t>
  </si>
  <si>
    <t>B374 Mower - 3pt Trimmer</t>
  </si>
  <si>
    <t>D13L Ladder - Rolling</t>
  </si>
  <si>
    <t>F39M Meter - Oxygen</t>
  </si>
  <si>
    <t>A55 Roller - Vibratory L.d.</t>
  </si>
  <si>
    <t>B375 Mower - Flail 2 Sec</t>
  </si>
  <si>
    <t>D13P Plant - Brine - System</t>
  </si>
  <si>
    <t>F39R Aircraft Rcdr</t>
  </si>
  <si>
    <t>A57 Roller - Pneumatic</t>
  </si>
  <si>
    <t>B376 Mower - Flail 3 Sec</t>
  </si>
  <si>
    <t>D13S Saw - Chop - Electric Bench</t>
  </si>
  <si>
    <t>F40D Drill - Paper</t>
  </si>
  <si>
    <t>A58 Roller - Vibratory H.d.</t>
  </si>
  <si>
    <t>B377 Mower - Disc</t>
  </si>
  <si>
    <t>D13T Table - High Reach</t>
  </si>
  <si>
    <t>F40E Endorser</t>
  </si>
  <si>
    <t>A60 Saw - Earth</t>
  </si>
  <si>
    <t>B378 Mower - Sicklebar - Walk-behind</t>
  </si>
  <si>
    <t>D13W Welding Outfit</t>
  </si>
  <si>
    <t>F40P Projector - Slide</t>
  </si>
  <si>
    <t>A62 Trencher</t>
  </si>
  <si>
    <t>B380 Mower - Skid Loader Rotary</t>
  </si>
  <si>
    <t>D14A Analyzer Kit - Combustion</t>
  </si>
  <si>
    <t>F41P Projection System - Panaboard</t>
  </si>
  <si>
    <t>A63 Machine - Milling</t>
  </si>
  <si>
    <t>B381 Mower - Rotary - Hd</t>
  </si>
  <si>
    <t>D14C Cable Tension Meter</t>
  </si>
  <si>
    <t>F41T Tripod - Tv</t>
  </si>
  <si>
    <t>A65 Machine - Laydown</t>
  </si>
  <si>
    <t>B382 Mower - Flail Rear</t>
  </si>
  <si>
    <t>D14E Microscope, Particle Analyzer</t>
  </si>
  <si>
    <t>F42R Rcdr - Trf-wim/awac</t>
  </si>
  <si>
    <t>A66 Directional Boring Machine</t>
  </si>
  <si>
    <t>B383 Mower - Rotary Gang</t>
  </si>
  <si>
    <t>D14G Emergency Backup Facility Generator, 61+KW Rating</t>
  </si>
  <si>
    <t>F42T Turbine - Wind</t>
  </si>
  <si>
    <t>A97 Golf Cart</t>
  </si>
  <si>
    <t>B384 Mower - Articulated Boom</t>
  </si>
  <si>
    <t>D14L Laser - Guidance System</t>
  </si>
  <si>
    <t>F44R Rcdr - Trf-portable</t>
  </si>
  <si>
    <t>A99 Motorcycle</t>
  </si>
  <si>
    <t>B385 Mower - Sicklebar Attch</t>
  </si>
  <si>
    <t>D14S Saw - Hose Cut Off</t>
  </si>
  <si>
    <t>F46R Rcdr - Trf-permanent</t>
  </si>
  <si>
    <t>B386 Mower - Guard Rail Attachment</t>
  </si>
  <si>
    <t>D14T Tachometer - Multimtr</t>
  </si>
  <si>
    <t>F48R Rcdr - Intersection</t>
  </si>
  <si>
    <t>B387 Mower - Lawn - Walk Behind</t>
  </si>
  <si>
    <t>D14W Welder - Plastic</t>
  </si>
  <si>
    <t>F50R Recorder - Video 1/2"</t>
  </si>
  <si>
    <t>B388 Mower - Guardrail - Walk-behind</t>
  </si>
  <si>
    <t>D15B Bath - Constant Temp</t>
  </si>
  <si>
    <t>F52S Stamp - Time Automatc</t>
  </si>
  <si>
    <t>B389 Pump - Asphalt</t>
  </si>
  <si>
    <t>D15C Centrifuge</t>
  </si>
  <si>
    <t>F54M Mixer - Audio</t>
  </si>
  <si>
    <t>B390 Pump - Water</t>
  </si>
  <si>
    <t>D15D Diesel Tools - Misc</t>
  </si>
  <si>
    <t>F54R Record - Vid Cass Ply</t>
  </si>
  <si>
    <t>B391 Organizer - Truck Bed</t>
  </si>
  <si>
    <t>D15P Platform - Bridge</t>
  </si>
  <si>
    <t>F58M Monitor/receiver</t>
  </si>
  <si>
    <t>B392 Machine - Gunite</t>
  </si>
  <si>
    <t>D15S Saw - Hydr Chain</t>
  </si>
  <si>
    <t>F59M Monitor Tv</t>
  </si>
  <si>
    <t>B393 Pump - Mud Paddle/colloidal</t>
  </si>
  <si>
    <t>D15T Table - Lift</t>
  </si>
  <si>
    <t>F60C Control Unit - Remote</t>
  </si>
  <si>
    <t>B394 Pole Grab Attachment</t>
  </si>
  <si>
    <t>D15W Welder - Fume Elim</t>
  </si>
  <si>
    <t>F60G Gun - Infrared</t>
  </si>
  <si>
    <t>B395 Post Pusher</t>
  </si>
  <si>
    <t>D16G Grinder - Bench 6"</t>
  </si>
  <si>
    <t>F63M Monitor - Waveform</t>
  </si>
  <si>
    <t>B400 Rack - Scale</t>
  </si>
  <si>
    <t>D16J Jack - Porta Power 20 Ton</t>
  </si>
  <si>
    <t>F64G Gun - Radar</t>
  </si>
  <si>
    <t>B401 Roller - Vibratory</t>
  </si>
  <si>
    <t>D16L Laser Level</t>
  </si>
  <si>
    <t>F65G Gun - Speed</t>
  </si>
  <si>
    <t>B410 Roller - Sheep Single</t>
  </si>
  <si>
    <t>D16M Machine - Crimp Hose</t>
  </si>
  <si>
    <t>F65P Punch - Paper Hole</t>
  </si>
  <si>
    <t>B420 Roller - Sheep Twin</t>
  </si>
  <si>
    <t>D16S Saw - Table</t>
  </si>
  <si>
    <t>F66M Modem</t>
  </si>
  <si>
    <t>B422 Roller - Pneumatic Pull</t>
  </si>
  <si>
    <t>D16W Welder - Gas</t>
  </si>
  <si>
    <t>F67R Repeater - Cellular</t>
  </si>
  <si>
    <t>B424 Retroflectometer</t>
  </si>
  <si>
    <t>D17C Chamber - Soil Test</t>
  </si>
  <si>
    <t>F71C Copier - Color Personal</t>
  </si>
  <si>
    <t>B450 Rumble Strip, Portable</t>
  </si>
  <si>
    <t>D17G Grinder - Bench 10"</t>
  </si>
  <si>
    <t>F71R Register - Cash</t>
  </si>
  <si>
    <t>B470 Scarifier</t>
  </si>
  <si>
    <t>D17S Saw - Cutoff - Gas</t>
  </si>
  <si>
    <t>F72C Copier - Color - High Volume</t>
  </si>
  <si>
    <t>B472 Scraper - Blade</t>
  </si>
  <si>
    <t>D17V Vacuum - Lawn</t>
  </si>
  <si>
    <t>F72T Typewriter - Selectrc</t>
  </si>
  <si>
    <t>B480 Seeder - Lawn</t>
  </si>
  <si>
    <t>D17W Welder - Spool Gun</t>
  </si>
  <si>
    <t>F73C Copier - Color - Mid Volume</t>
  </si>
  <si>
    <t>B481 Seeder - Drill</t>
  </si>
  <si>
    <t>D18A Anemometer</t>
  </si>
  <si>
    <t>F73T Typewriter - Electron</t>
  </si>
  <si>
    <t>B490 Shear - Tree-loader Mtd</t>
  </si>
  <si>
    <t>D18J Jack - Hydr 20 Ton</t>
  </si>
  <si>
    <t>F74C Copier Color Low Volume</t>
  </si>
  <si>
    <t>B491 Shovel - Backhoe Attach</t>
  </si>
  <si>
    <t>D18S Saw - Panel</t>
  </si>
  <si>
    <t>F78C Copier - B/w Low Volume</t>
  </si>
  <si>
    <t>B492 Signal - Mobile Illum Solar</t>
  </si>
  <si>
    <t>D18V Vibrator - Table</t>
  </si>
  <si>
    <t>F79C Copier - B/w Mid Volume</t>
  </si>
  <si>
    <t>B493 Signal - Mobile Illum Gas</t>
  </si>
  <si>
    <t>D19C Changer - Tire</t>
  </si>
  <si>
    <t>F80C Copier - B/w High Volume</t>
  </si>
  <si>
    <t>B494 Signal - Arrow Board</t>
  </si>
  <si>
    <t>D19D Dispenser - Oil Pump Portable</t>
  </si>
  <si>
    <t>F81S System - Telephone</t>
  </si>
  <si>
    <t>B495 Signal - Arrow</t>
  </si>
  <si>
    <t>D19L Lathe - Precision</t>
  </si>
  <si>
    <t>F82D Dvr In-car Camera System</t>
  </si>
  <si>
    <t>B496 Signal - Mobile Illum Dsl</t>
  </si>
  <si>
    <t>D19V Vacuum Vehicle</t>
  </si>
  <si>
    <t>F82S System - Edging</t>
  </si>
  <si>
    <t>B497 Sign Rack - Slip-in</t>
  </si>
  <si>
    <t>D19W Wheel Tracking Device</t>
  </si>
  <si>
    <t>F85C Telex Copier</t>
  </si>
  <si>
    <t>b498 Signal - Change Message</t>
  </si>
  <si>
    <t>D20A Analyzer - Pile Driving</t>
  </si>
  <si>
    <t>F90C Cutter - Mach Paper</t>
  </si>
  <si>
    <t>B499 Signal - Speed Sensing - Trailer Mtd.</t>
  </si>
  <si>
    <t>D20D Dispenser - Oil</t>
  </si>
  <si>
    <t>F91C Cutter, Sign Cutter</t>
  </si>
  <si>
    <t>B500 Snow Plow - "v"</t>
  </si>
  <si>
    <t>D20S Saw - Miter</t>
  </si>
  <si>
    <t>F92C Counter - Mhz</t>
  </si>
  <si>
    <t>B501 Snow Plow - Tow</t>
  </si>
  <si>
    <t>D20V Vacuum - Asbestos</t>
  </si>
  <si>
    <t>F94C Counter - Traffic - Classifier Units</t>
  </si>
  <si>
    <t>B504 Plow - Hyd Rev - Hd Down Pressure</t>
  </si>
  <si>
    <t>D21O Oscilloscope</t>
  </si>
  <si>
    <t>F95C Counter - Solar Traffic</t>
  </si>
  <si>
    <t>B505 Snow Plow - Pusher</t>
  </si>
  <si>
    <t>D21R Ramps - Truck</t>
  </si>
  <si>
    <t>F96S Sound Equipment</t>
  </si>
  <si>
    <t>B506 Snow Plow - Ld Power-v</t>
  </si>
  <si>
    <t>D21S Saw - Radial 12 Inch</t>
  </si>
  <si>
    <t>B507 Snow Plow - Expressway</t>
  </si>
  <si>
    <t>D21T Tamper - Backfill</t>
  </si>
  <si>
    <t>B508 Snow Plow - Hyd Rev Straight Mb</t>
  </si>
  <si>
    <t>D21V Validator</t>
  </si>
  <si>
    <t>B509 Snow Plow - Mech Reverse</t>
  </si>
  <si>
    <t>D22C Chest - Tool 6/8 Drw</t>
  </si>
  <si>
    <t>B510 Snow Plow - Fixed Funnel</t>
  </si>
  <si>
    <t>D22J Jack - Hydr 50 Ton</t>
  </si>
  <si>
    <t>B512 Snow Blower - Ld Walk-behind</t>
  </si>
  <si>
    <t>D22R Range Finder - Laser</t>
  </si>
  <si>
    <t>B516 Wing - Light Duty Mid</t>
  </si>
  <si>
    <t>D22T Tamper - Hydr Pole</t>
  </si>
  <si>
    <t>B517 Wing - Hd Rear Extendable</t>
  </si>
  <si>
    <t>D22V Vibrator - Concrete</t>
  </si>
  <si>
    <t>B518 Snow Plow - Wing - Md - Rear Mtd</t>
  </si>
  <si>
    <t>D23C Cleaner - Drain</t>
  </si>
  <si>
    <t>B519 Snow Plow - Wing - Md Bumper Mtd</t>
  </si>
  <si>
    <t>D23L Lights - Area Work - Portable</t>
  </si>
  <si>
    <t>B520 Snow Plow - Wing - Ld Mid-mtd</t>
  </si>
  <si>
    <t>D23V Vibrator - Pan Tamper</t>
  </si>
  <si>
    <t>B521 Snow Plow - Wing - Hd</t>
  </si>
  <si>
    <t>D24C Cleaner, Diesel Emissions System</t>
  </si>
  <si>
    <t>B522 Wing - Hd Front Mount</t>
  </si>
  <si>
    <t>D24J Jack - Hydr 100 Ton</t>
  </si>
  <si>
    <t>B524 Snow Blower - Rotary Attach</t>
  </si>
  <si>
    <t>D24L Lift - Hydr Floor</t>
  </si>
  <si>
    <t>B525 Snow Blower - 3 Pt.</t>
  </si>
  <si>
    <t>D24P Polisher - Vehicle</t>
  </si>
  <si>
    <t>B526 Snow Blower - Skid Loader</t>
  </si>
  <si>
    <t>D24V Viscosimeter</t>
  </si>
  <si>
    <t>B531 Snow Plow - Hyd Rev - Funnel M-board</t>
  </si>
  <si>
    <t>D25C Cleaner - Boiler Tube</t>
  </si>
  <si>
    <t>B537 Snow Shield</t>
  </si>
  <si>
    <t>D25D Display - Calib Conc</t>
  </si>
  <si>
    <t>B540 Snow Plow - Ub Hispeed</t>
  </si>
  <si>
    <t>D25L Lift - Man Hole Cover</t>
  </si>
  <si>
    <t>B555 Spade - Tree</t>
  </si>
  <si>
    <t>D25M Machine - Injection</t>
  </si>
  <si>
    <t>B568 Sprayer - Pre-wet</t>
  </si>
  <si>
    <t>D25P Positector - Paint</t>
  </si>
  <si>
    <t>B569 Sprayer - Anti-ice Skid</t>
  </si>
  <si>
    <t>D25V Viewer - Radiograph Film</t>
  </si>
  <si>
    <t>B570 Sprayer - Weed Skid</t>
  </si>
  <si>
    <t>D25W Wrench - Impact 3/4 Inch</t>
  </si>
  <si>
    <t>B571 Sprayer - Weed Trail</t>
  </si>
  <si>
    <t>D26D Dolly - Brake Drum &amp; Hub</t>
  </si>
  <si>
    <t>B572 Sprayer - Truck Mounted</t>
  </si>
  <si>
    <t>D26H Hammer - Triple Dense</t>
  </si>
  <si>
    <t>B573 Sprayer - Misc.</t>
  </si>
  <si>
    <t>D26J Jack - Port-a-power</t>
  </si>
  <si>
    <t>B574 Sprayer - Anti-ice Trailered</t>
  </si>
  <si>
    <t>D26L Lift - Vacuum</t>
  </si>
  <si>
    <t>B580 Spreader - Aggregate</t>
  </si>
  <si>
    <t>D26W Wrench - Torque</t>
  </si>
  <si>
    <t>B588 Winter Tailgate W/zv</t>
  </si>
  <si>
    <t>D27C Cleaner - Heat Exchanger</t>
  </si>
  <si>
    <t>B589 Winter Tailgate</t>
  </si>
  <si>
    <t>D27D Dolly - Dual Wheel</t>
  </si>
  <si>
    <t>B590 Spreader - Tailgate Mtd - Stainless</t>
  </si>
  <si>
    <t>D27G Grinder - Offset</t>
  </si>
  <si>
    <t>B591 Tailgate Spreader Zv</t>
  </si>
  <si>
    <t>D27L Lift - Personal</t>
  </si>
  <si>
    <t>B600 Spreader - Utility</t>
  </si>
  <si>
    <t>D27M Machine - Lapping</t>
  </si>
  <si>
    <t>B601 Spreader - Tailgate Mtd - Mild Steel</t>
  </si>
  <si>
    <t>D28F Freezer</t>
  </si>
  <si>
    <t>B602 Spreader - Hopper - Light Duty</t>
  </si>
  <si>
    <t>D28S Scale - Accutronic</t>
  </si>
  <si>
    <t>B604 Spreader - Hopper - F/tandem Axle</t>
  </si>
  <si>
    <t>D28T Tank - Hot Dip</t>
  </si>
  <si>
    <t>B605 Spreader - Maintenance Unit</t>
  </si>
  <si>
    <t>D28W Wrench - Impact Air 3/4 Inch</t>
  </si>
  <si>
    <t>B606 Spreader - Hopper - Stainless Steel</t>
  </si>
  <si>
    <t>D29D Drill - Air</t>
  </si>
  <si>
    <t>B607 Vacuum - Lawn</t>
  </si>
  <si>
    <t>D29H Handler - Blade</t>
  </si>
  <si>
    <t>B608 Sweeper - Magnetic</t>
  </si>
  <si>
    <t>D29P Power Supply - 7 1/2v</t>
  </si>
  <si>
    <t>B609 Sweeper - Towed</t>
  </si>
  <si>
    <t>D29S Scale - Truck (10 Year Depreciation)</t>
  </si>
  <si>
    <t>B610 Sweeper - Loader</t>
  </si>
  <si>
    <t>D29W Wrench - Impact Air 1"</t>
  </si>
  <si>
    <t>B611 Picker, Litter</t>
  </si>
  <si>
    <t>D30D Drill - Magnetic</t>
  </si>
  <si>
    <t>B619 Tarp - Manual</t>
  </si>
  <si>
    <t>D30H Handler - Clutch/component</t>
  </si>
  <si>
    <t>B620 Tank - Bituminous</t>
  </si>
  <si>
    <t>D30J Jack - Transmission</t>
  </si>
  <si>
    <t>B621 Tarp - Automatic</t>
  </si>
  <si>
    <t>D30R Rack - Drying</t>
  </si>
  <si>
    <t>B622 Topper - Pickup</t>
  </si>
  <si>
    <t>D30S Scale - Bench</t>
  </si>
  <si>
    <t>B630 Tank - Water</t>
  </si>
  <si>
    <t>D30T Tank - Emulsion</t>
  </si>
  <si>
    <t>B633 Traffic Line Remover</t>
  </si>
  <si>
    <t>D30W Wrench - Hydraulic</t>
  </si>
  <si>
    <t>B634 Tiller - Power Groomer</t>
  </si>
  <si>
    <t>D31B Booth - Paint</t>
  </si>
  <si>
    <t>B635 Tank - Matrls Fiberglass</t>
  </si>
  <si>
    <t>D31G Grinder - Sander</t>
  </si>
  <si>
    <t>B636 Tire Chain - Automatic</t>
  </si>
  <si>
    <t>D31H Heater - Pvc Pipe</t>
  </si>
  <si>
    <t>B637 Trailer - Belly Dump</t>
  </si>
  <si>
    <t>D31J Jack - Trans 1 Ton</t>
  </si>
  <si>
    <t>B638 Trailer - Boat</t>
  </si>
  <si>
    <t>D31O Oven - Asphalt</t>
  </si>
  <si>
    <t>B639 Trailer - Pup</t>
  </si>
  <si>
    <t>D31P Power - Supply 12v</t>
  </si>
  <si>
    <t>B640 Trailer - Misc</t>
  </si>
  <si>
    <t>D31S Scale - Loader</t>
  </si>
  <si>
    <t>B641 Trailer - Two Wheel Utility</t>
  </si>
  <si>
    <t>D31W Wrench Set - Fan Clutch</t>
  </si>
  <si>
    <t>B642 Trailer - Sign</t>
  </si>
  <si>
    <t>D32D Drill - Air Sinker</t>
  </si>
  <si>
    <t>B643 Trailer - Signal Traffic</t>
  </si>
  <si>
    <t>D32H Heater - Portable</t>
  </si>
  <si>
    <t>B644 Trailer - Sign Signal</t>
  </si>
  <si>
    <t>D32M Machine - Magna-flux</t>
  </si>
  <si>
    <t>B645 Trailer - Road Tester</t>
  </si>
  <si>
    <t>D32O Oven - Dispatch</t>
  </si>
  <si>
    <t>B646 Trailer - Flowboy Semi</t>
  </si>
  <si>
    <t>D32S Scale Removal System</t>
  </si>
  <si>
    <t>B647 Trailer - Semi Paint Nurse</t>
  </si>
  <si>
    <t>D33C Cleaner - Ultrasonic</t>
  </si>
  <si>
    <t>B648 Trailer - Semi Tanker - Anti-ice</t>
  </si>
  <si>
    <t>D33D Drill - Core</t>
  </si>
  <si>
    <t>B649 Trailer - Low Bed Semi</t>
  </si>
  <si>
    <t>D33L Locator - Rebar</t>
  </si>
  <si>
    <t>B650 Trailer - Low Bed 15/20 Ton</t>
  </si>
  <si>
    <t>D33O Oven - Forced Air</t>
  </si>
  <si>
    <t>B651 Trailer - Light Tower</t>
  </si>
  <si>
    <t>D33P Pressure Aging Vessel (pav)</t>
  </si>
  <si>
    <t>B652 Trencher</t>
  </si>
  <si>
    <t>D33T Cabinet - Paint</t>
  </si>
  <si>
    <t>B653 Trailer - Reel</t>
  </si>
  <si>
    <t>D34F Freeze/thaw Machine</t>
  </si>
  <si>
    <t>B654 Trailer, Innovative Technology Deployment (360smartview)</t>
  </si>
  <si>
    <t>D34L Locator - Metal</t>
  </si>
  <si>
    <t>B660 Trailer - Van</t>
  </si>
  <si>
    <t>D34O Oven - Misc</t>
  </si>
  <si>
    <t>B670 Vibrator - Pan Concrete</t>
  </si>
  <si>
    <t>D34P Press - Bushing</t>
  </si>
  <si>
    <t>B675 Welder - Portable</t>
  </si>
  <si>
    <t>D34S Scale - Platform</t>
  </si>
  <si>
    <t>B680 Winch</t>
  </si>
  <si>
    <t>D34T Tester - Anti-lock Brake</t>
  </si>
  <si>
    <t>B682 Washer - Sign</t>
  </si>
  <si>
    <t>D35J Joiner/planer</t>
  </si>
  <si>
    <t>B683 Washer - Hi-power Water</t>
  </si>
  <si>
    <t>D35L Locator - Cable Fault &amp; Utility</t>
  </si>
  <si>
    <t>B684 Sewer Vacuum</t>
  </si>
  <si>
    <t>D35P Press - Arbor 60 Ton</t>
  </si>
  <si>
    <t>D35S Scale - Weigh-in-motion</t>
  </si>
  <si>
    <t>D35T Tank - Oil Storage</t>
  </si>
  <si>
    <t>D36B Brake Kit - Air Service</t>
  </si>
  <si>
    <t>D36G Scale - Portable (7 Year Depreciation)</t>
  </si>
  <si>
    <t>D36L Locator - Cable Fault - Utility &amp; Metal</t>
  </si>
  <si>
    <t>D36M Machine - Metal</t>
  </si>
  <si>
    <t>D36O Oven - Welding Rod</t>
  </si>
  <si>
    <t>D36P Press - Hydr 30/40 T</t>
  </si>
  <si>
    <t>D36S Scale - Portable</t>
  </si>
  <si>
    <t>D36T Scale - Portable (10 Year Depreciation)</t>
  </si>
  <si>
    <t>D37B Brake - Metal Machine</t>
  </si>
  <si>
    <t>D37G Scale, Portable - Wim</t>
  </si>
  <si>
    <t>D37P Press - Hydr 50/60 T</t>
  </si>
  <si>
    <t>D37S Scope-bore</t>
  </si>
  <si>
    <t>D37T Tank - Water Port &lt; 500 Gallons</t>
  </si>
  <si>
    <t>D38B Breaker - Pavement</t>
  </si>
  <si>
    <t>D38P Press - Hytronic</t>
  </si>
  <si>
    <t>D38T Tank - Storage Fibrgl</t>
  </si>
  <si>
    <t>D39C Coupler - Quick</t>
  </si>
  <si>
    <t>D39G Grinder - Drill Bit</t>
  </si>
  <si>
    <t>D39M Machine - Mill Vertic</t>
  </si>
  <si>
    <t>D39P Press - M&amp;r</t>
  </si>
  <si>
    <t>D39S Scale - Spreader Calibration</t>
  </si>
  <si>
    <t>D39T Tank - Cleaner</t>
  </si>
  <si>
    <t>D40B Breaker - Diver - Gas</t>
  </si>
  <si>
    <t>D40F Furnace - Lab</t>
  </si>
  <si>
    <t>D40G Grinder - Surface</t>
  </si>
  <si>
    <t>D40P Press - Pellet</t>
  </si>
  <si>
    <t>D41B Breaker - Driver - Electric</t>
  </si>
  <si>
    <t>D41C Collector - Dust</t>
  </si>
  <si>
    <t>D41G Grinder - Soil</t>
  </si>
  <si>
    <t>D41P Press Tool System</t>
  </si>
  <si>
    <t>D41R Recorder - X-y Ink</t>
  </si>
  <si>
    <t>D41T Tank - Water Port &gt; 500 Gallons</t>
  </si>
  <si>
    <t>D42C Colorimeter</t>
  </si>
  <si>
    <t>D42T Tester - Hi-compress</t>
  </si>
  <si>
    <t>D43H Hoist - Elect 500 Lb</t>
  </si>
  <si>
    <t>D43M Machine - Polish/scrb</t>
  </si>
  <si>
    <t>D43T Tester - Battery</t>
  </si>
  <si>
    <t>D44C Compactor</t>
  </si>
  <si>
    <t>D44D Drill - Electric Hd 3/4"</t>
  </si>
  <si>
    <t>D44S Screed - Vibrating</t>
  </si>
  <si>
    <t>D45C Compactor - Gyratory (matl`s Lab)</t>
  </si>
  <si>
    <t>D45R Recycler - Ac</t>
  </si>
  <si>
    <t>D45S Screen - Testing</t>
  </si>
  <si>
    <t>D45T Tester - Cement</t>
  </si>
  <si>
    <t>D46C Compactor - Automatic - Mechanical</t>
  </si>
  <si>
    <t>D46P Probe - Digital Ultrasonic</t>
  </si>
  <si>
    <t>D46R Recycler - Solvent</t>
  </si>
  <si>
    <t>D46S Screen Stretcher</t>
  </si>
  <si>
    <t>D46T Tester - Compaction</t>
  </si>
  <si>
    <t>D47D Drill - Hammer Rotary Electric</t>
  </si>
  <si>
    <t>D47P Probe - Density</t>
  </si>
  <si>
    <t>D47R Refacer - Valve</t>
  </si>
  <si>
    <t>D47S Sieve - Shaker</t>
  </si>
  <si>
    <t>D47T Tester - Bond</t>
  </si>
  <si>
    <t>D48D Drill - Hammer Rotary Air</t>
  </si>
  <si>
    <t>D48P Prop - Body</t>
  </si>
  <si>
    <t>D48R Refrigerant Identifier</t>
  </si>
  <si>
    <t>D48S Scrubber - Floor</t>
  </si>
  <si>
    <t>D48T Tester - Trailer Electrical</t>
  </si>
  <si>
    <t>D49D Drill - Index Head</t>
  </si>
  <si>
    <t>D49G Grinder - Hi Speed</t>
  </si>
  <si>
    <t>D49P Profiligraph</t>
  </si>
  <si>
    <t>D49S Shear - Sheet Metal</t>
  </si>
  <si>
    <t>D49T Tester - Diesel Misc</t>
  </si>
  <si>
    <t>D50D Rig - Drilling</t>
  </si>
  <si>
    <t>D50R Rodder - Detectable Duct</t>
  </si>
  <si>
    <t>D50S Shear - Squaring</t>
  </si>
  <si>
    <t>D50T Tester - Hydraulic</t>
  </si>
  <si>
    <t>D51A Auger - Posthole</t>
  </si>
  <si>
    <t>D51C Compressor - Air - Portable</t>
  </si>
  <si>
    <t>D51D Drill Press - Hd</t>
  </si>
  <si>
    <t>D51G Grinder - Valve</t>
  </si>
  <si>
    <t>D51P Puller - Post</t>
  </si>
  <si>
    <t>D51R Regulator - Hi Pressure</t>
  </si>
  <si>
    <t>D51S Shelves - Portable</t>
  </si>
  <si>
    <t>D51T Tester - Elect Vacuum</t>
  </si>
  <si>
    <t>D52C Compressor - Air - Shop</t>
  </si>
  <si>
    <t>D52D Drill Press</t>
  </si>
  <si>
    <t>D52P Puller - Set</t>
  </si>
  <si>
    <t>D52S Shaper - Squeegee</t>
  </si>
  <si>
    <t>D52T Tester - Engine</t>
  </si>
  <si>
    <t>D53A Autoclave</t>
  </si>
  <si>
    <t>D53P Processor - Rapid Soil</t>
  </si>
  <si>
    <t>D53T Tester - Skid Resist</t>
  </si>
  <si>
    <t>D54D Driver - Post - Gas</t>
  </si>
  <si>
    <t>D54P Puller - Wire</t>
  </si>
  <si>
    <t>D54R Respirator - Sandblast</t>
  </si>
  <si>
    <t>D54S Screener - 1 Arm</t>
  </si>
  <si>
    <t>D54T Tester - Flow</t>
  </si>
  <si>
    <t>D55D Driver - Post - Air</t>
  </si>
  <si>
    <t>D55P Profiler - Thermal Integrity</t>
  </si>
  <si>
    <t>D55R Respirator - Air</t>
  </si>
  <si>
    <t>D55T Tester - Flwy/thick</t>
  </si>
  <si>
    <t>D56D Driver - Post - Hydraulic</t>
  </si>
  <si>
    <t>D56H Hood - Fume</t>
  </si>
  <si>
    <t>D56P Puller - Misc.</t>
  </si>
  <si>
    <t>D56R Respirator - Paint</t>
  </si>
  <si>
    <t>D56S Simulator - Spreader Control</t>
  </si>
  <si>
    <t>D57D Driver - Power Bushing &amp; Bearing</t>
  </si>
  <si>
    <t>D57G Gun, Caulk</t>
  </si>
  <si>
    <t>D57H Hoist - Lift Bar</t>
  </si>
  <si>
    <t>D57T Tester - Brine</t>
  </si>
  <si>
    <t>D58G Gun - Nail</t>
  </si>
  <si>
    <t>D58H Hoist - Come-a-long</t>
  </si>
  <si>
    <t>D58T Tester - Soil Density</t>
  </si>
  <si>
    <t>D59G Gun - Grease</t>
  </si>
  <si>
    <t>D59H Hoist - Chain</t>
  </si>
  <si>
    <t>D59M Meter - Wire Length</t>
  </si>
  <si>
    <t>D59S Signal Cond - Xy Rdr</t>
  </si>
  <si>
    <t>D60C Cabinet - Storage</t>
  </si>
  <si>
    <t>D60G Gun - Temp</t>
  </si>
  <si>
    <t>D60H Hoist - Elect 1 Ton</t>
  </si>
  <si>
    <t>D60M Machine - Stencil Cut</t>
  </si>
  <si>
    <t>D60S Sensor - Slope</t>
  </si>
  <si>
    <t>D60T Tester - Friction</t>
  </si>
  <si>
    <t>D61H Hoist - Elect 2 Ton</t>
  </si>
  <si>
    <t>D61M Meter - Ground Resistivity</t>
  </si>
  <si>
    <t>D61T Tester - Electrical</t>
  </si>
  <si>
    <t>D62G Gun - Spool</t>
  </si>
  <si>
    <t>D62H Hoist - Elect 3 Ton</t>
  </si>
  <si>
    <t>D62M Machine - Test Asph</t>
  </si>
  <si>
    <t>D62P Pump - Aspirator</t>
  </si>
  <si>
    <t>D62S Socket Set</t>
  </si>
  <si>
    <t>D63G Gun - Power Stud</t>
  </si>
  <si>
    <t>D64G Ground Penetrating Radar</t>
  </si>
  <si>
    <t>D64M Mach - Test Metl Tens</t>
  </si>
  <si>
    <t>D64R Retroflectometer</t>
  </si>
  <si>
    <t>D64T Tester - Data</t>
  </si>
  <si>
    <t>D65C Covermeter</t>
  </si>
  <si>
    <t>D65H Hone - Hyd Cylinder</t>
  </si>
  <si>
    <t>D65R Rheometer</t>
  </si>
  <si>
    <t>D65T Tester - Torque</t>
  </si>
  <si>
    <t>D65V Vise - Pipe</t>
  </si>
  <si>
    <t>D66D Ductilometer</t>
  </si>
  <si>
    <t>D66M Meter - Water Level</t>
  </si>
  <si>
    <t>D67M Melter - Lab</t>
  </si>
  <si>
    <t>D67P Pump - Engine Oil Prime</t>
  </si>
  <si>
    <t>D67T Tester - Universal</t>
  </si>
  <si>
    <t>D68C Crane - Floor</t>
  </si>
  <si>
    <t>D68M Meter - Air Velocity</t>
  </si>
  <si>
    <t>D68P Pump - Electric</t>
  </si>
  <si>
    <t>D68S Solder - Desolder Sc</t>
  </si>
  <si>
    <t>D68T Thermometer Set</t>
  </si>
  <si>
    <t>D69C Crane - Jib</t>
  </si>
  <si>
    <t>D69M Meter - Misc</t>
  </si>
  <si>
    <t>D69T Tester - Traffic Recorder</t>
  </si>
  <si>
    <t>D69W Wrench - Torque Multiplier</t>
  </si>
  <si>
    <t>D70B Buffer - Floor</t>
  </si>
  <si>
    <t>D70C Crimper - Elec. Cable</t>
  </si>
  <si>
    <t>D70H Hopper - Self Dump</t>
  </si>
  <si>
    <t>D70M Meter - Sound Intensity</t>
  </si>
  <si>
    <t>D70P Pump - Electric Hydr</t>
  </si>
  <si>
    <t>D70S Spectrophotometer</t>
  </si>
  <si>
    <t>D70T Tiller</t>
  </si>
  <si>
    <t>D71B Burnisher - Floor</t>
  </si>
  <si>
    <t>D71C Cutter - Keyseater</t>
  </si>
  <si>
    <t>D71S Special Tool - Misc.</t>
  </si>
  <si>
    <t>D71T Tester - Moisture Induced Stress</t>
  </si>
  <si>
    <t>D72S Splicer For Conveyor Belt</t>
  </si>
  <si>
    <t>D73C Cutter - Cable</t>
  </si>
  <si>
    <t>D73M Meter - Maturity</t>
  </si>
  <si>
    <t>D74M Microscope</t>
  </si>
  <si>
    <t>D74T Milti-task Lawn Tool</t>
  </si>
  <si>
    <t>D75M Meter - Flow</t>
  </si>
  <si>
    <t>D75T Tool Set</t>
  </si>
  <si>
    <t>D76C Cutter - Pin</t>
  </si>
  <si>
    <t>D76M Microscope Camera</t>
  </si>
  <si>
    <t>D76T Torch - Pattern</t>
  </si>
  <si>
    <t>D77C Cutter - Plasma</t>
  </si>
  <si>
    <t>D77M Mixer - Aggregate</t>
  </si>
  <si>
    <t>D77S Stabilometer</t>
  </si>
  <si>
    <t>D78C Culvert Inspection Camera</t>
  </si>
  <si>
    <t>D78M Mixer - Lab Soil</t>
  </si>
  <si>
    <t>D78T Torch - Propane</t>
  </si>
  <si>
    <t>D79M Mill - Shatterbox</t>
  </si>
  <si>
    <t>D80M Mixer - Cement</t>
  </si>
  <si>
    <t>D81M Ratemeter - Alarm</t>
  </si>
  <si>
    <t>D81T Transducer - Vertical</t>
  </si>
  <si>
    <t>D82M Monitor - Contamination</t>
  </si>
  <si>
    <t>D83H Cabinet - Humidity</t>
  </si>
  <si>
    <t>D83S Stand - Hydr Test</t>
  </si>
  <si>
    <t>D83T Transmitter - Test Set</t>
  </si>
  <si>
    <t>D84M Monitor - Gas</t>
  </si>
  <si>
    <t>D84S Stapler - Air</t>
  </si>
  <si>
    <t>D85T Trimmer</t>
  </si>
  <si>
    <t>D87M Monitor - Radiation</t>
  </si>
  <si>
    <t>D87S Stereomicroscope</t>
  </si>
  <si>
    <t>D88S Stopcrack Kit</t>
  </si>
  <si>
    <t>D90S Starter Unit</t>
  </si>
  <si>
    <t>D91S Straightener, Pipe</t>
  </si>
  <si>
    <t>D92P Pump - Grease</t>
  </si>
  <si>
    <t>D93M Motor - Dymodrill</t>
  </si>
  <si>
    <t>D93P Pump - Water</t>
  </si>
  <si>
    <t>D94M Motor - Electric</t>
  </si>
  <si>
    <t>D94P Pump - Water Lab</t>
  </si>
  <si>
    <t>D95P Pump - Trash</t>
  </si>
  <si>
    <t>D95S Stripper - Floor Wax</t>
  </si>
  <si>
    <t>D95T Truck - Pallet</t>
  </si>
  <si>
    <t>D97T Turbidimeter</t>
  </si>
  <si>
    <t>D98P Pycnometer - Stereo</t>
  </si>
  <si>
    <t>D98S Sprayer - Elect Hand</t>
  </si>
  <si>
    <t>D99D Drill - Rig</t>
  </si>
  <si>
    <t>D99M Multimeter - Digital</t>
  </si>
  <si>
    <t>Job Class</t>
  </si>
  <si>
    <t>Job Description</t>
  </si>
  <si>
    <t>Annual Salary</t>
  </si>
  <si>
    <t>Hourly Salary</t>
  </si>
  <si>
    <t>source: Salary Projection from Spending Plan</t>
  </si>
  <si>
    <t>00311</t>
  </si>
  <si>
    <t xml:space="preserve">Accountant 2                          </t>
  </si>
  <si>
    <t>00312</t>
  </si>
  <si>
    <t xml:space="preserve">Accountant 3                          </t>
  </si>
  <si>
    <t>00292</t>
  </si>
  <si>
    <t xml:space="preserve">Accounting Technician 2               </t>
  </si>
  <si>
    <t>00294</t>
  </si>
  <si>
    <t xml:space="preserve">Accounting Technician 3               </t>
  </si>
  <si>
    <t>00708</t>
  </si>
  <si>
    <t xml:space="preserve">Administrative Assistant 1            </t>
  </si>
  <si>
    <t>00709</t>
  </si>
  <si>
    <t xml:space="preserve">Administrative Assistant 2            </t>
  </si>
  <si>
    <t>00705</t>
  </si>
  <si>
    <t xml:space="preserve">Administrative Intern                 </t>
  </si>
  <si>
    <t>03314</t>
  </si>
  <si>
    <t xml:space="preserve">Affirmative Action Compliance Officer </t>
  </si>
  <si>
    <t>04363</t>
  </si>
  <si>
    <t xml:space="preserve">Architectural Technician 1            </t>
  </si>
  <si>
    <t>04364</t>
  </si>
  <si>
    <t xml:space="preserve">Architectural Technician 2            </t>
  </si>
  <si>
    <t>04325</t>
  </si>
  <si>
    <t xml:space="preserve">Asstistant Survey Party Chief         </t>
  </si>
  <si>
    <t>08133</t>
  </si>
  <si>
    <t xml:space="preserve">Bridge Inspector 1                    </t>
  </si>
  <si>
    <t>08137</t>
  </si>
  <si>
    <t xml:space="preserve">Bridge Inspector 2                    </t>
  </si>
  <si>
    <t>00723</t>
  </si>
  <si>
    <t xml:space="preserve">Budget Analyst 3                      </t>
  </si>
  <si>
    <t>00017</t>
  </si>
  <si>
    <t xml:space="preserve">Clerk Advanced                        </t>
  </si>
  <si>
    <t>00018</t>
  </si>
  <si>
    <t xml:space="preserve">Clerk Specialist                      </t>
  </si>
  <si>
    <t>04736</t>
  </si>
  <si>
    <t xml:space="preserve">Communications Technician 2           </t>
  </si>
  <si>
    <t>04737</t>
  </si>
  <si>
    <t xml:space="preserve">Communications Technician 3           </t>
  </si>
  <si>
    <t>00640</t>
  </si>
  <si>
    <t xml:space="preserve">Compliance Officer 1                  </t>
  </si>
  <si>
    <t>00641</t>
  </si>
  <si>
    <t xml:space="preserve">Compliance Officer 2                  </t>
  </si>
  <si>
    <t>04320</t>
  </si>
  <si>
    <t xml:space="preserve">Construction Technician               </t>
  </si>
  <si>
    <t>04319</t>
  </si>
  <si>
    <t xml:space="preserve">Construction Technician Assistant     </t>
  </si>
  <si>
    <t>04321</t>
  </si>
  <si>
    <t xml:space="preserve">Construction Technician Senior        </t>
  </si>
  <si>
    <t>04322</t>
  </si>
  <si>
    <t xml:space="preserve">Construction Technician Supervisor    </t>
  </si>
  <si>
    <t>07005</t>
  </si>
  <si>
    <t xml:space="preserve">Custodial Worker                      </t>
  </si>
  <si>
    <t>09110</t>
  </si>
  <si>
    <t>Department Of Transportation Commissio</t>
  </si>
  <si>
    <t>04371</t>
  </si>
  <si>
    <t xml:space="preserve">Design Technician                     </t>
  </si>
  <si>
    <t>04370</t>
  </si>
  <si>
    <t xml:space="preserve">Design Technician Associate           </t>
  </si>
  <si>
    <t>04372</t>
  </si>
  <si>
    <t xml:space="preserve">Design Technician Specialist          </t>
  </si>
  <si>
    <t>09505</t>
  </si>
  <si>
    <t xml:space="preserve">Director Department Of Transportation </t>
  </si>
  <si>
    <t>08390</t>
  </si>
  <si>
    <t xml:space="preserve">District Mechanic                     </t>
  </si>
  <si>
    <t>06298</t>
  </si>
  <si>
    <t>Driver &amp; Identification Service Center</t>
  </si>
  <si>
    <t>06299</t>
  </si>
  <si>
    <t>06300</t>
  </si>
  <si>
    <t>06304</t>
  </si>
  <si>
    <t>06302</t>
  </si>
  <si>
    <t xml:space="preserve">Driver's License Hearing Officer      </t>
  </si>
  <si>
    <t>08028</t>
  </si>
  <si>
    <t xml:space="preserve">Electrical Maintenance Specialist     </t>
  </si>
  <si>
    <t>08326</t>
  </si>
  <si>
    <t xml:space="preserve">Electrician                           </t>
  </si>
  <si>
    <t>04742</t>
  </si>
  <si>
    <t xml:space="preserve">Electronic Engineer Technician        </t>
  </si>
  <si>
    <t>04380</t>
  </si>
  <si>
    <t xml:space="preserve">Engineering Office Assistant 1        </t>
  </si>
  <si>
    <t>04381</t>
  </si>
  <si>
    <t xml:space="preserve">Engineering Office Assistant 2        </t>
  </si>
  <si>
    <t>04385</t>
  </si>
  <si>
    <t xml:space="preserve">Engineering Operations Technician     </t>
  </si>
  <si>
    <t>04323</t>
  </si>
  <si>
    <t xml:space="preserve">Engineering Technician Senior         </t>
  </si>
  <si>
    <t>04519</t>
  </si>
  <si>
    <t xml:space="preserve">Environmental Specialist Senior       </t>
  </si>
  <si>
    <t>00710</t>
  </si>
  <si>
    <t xml:space="preserve">Executive Officer 1                   </t>
  </si>
  <si>
    <t>00711</t>
  </si>
  <si>
    <t xml:space="preserve">Executive Officer 2                   </t>
  </si>
  <si>
    <t>00712</t>
  </si>
  <si>
    <t xml:space="preserve">Executive Officer 3                   </t>
  </si>
  <si>
    <t>04256</t>
  </si>
  <si>
    <t xml:space="preserve">Facilities Engineer 1                 </t>
  </si>
  <si>
    <t>04257</t>
  </si>
  <si>
    <t xml:space="preserve">Facilities Engineer 2                 </t>
  </si>
  <si>
    <t>08012</t>
  </si>
  <si>
    <t xml:space="preserve">Facilities Maintenance Coordinator    </t>
  </si>
  <si>
    <t>00327</t>
  </si>
  <si>
    <t xml:space="preserve">Field Auditor                         </t>
  </si>
  <si>
    <t>08115</t>
  </si>
  <si>
    <t xml:space="preserve">Garage Operations Assistant           </t>
  </si>
  <si>
    <t>04404</t>
  </si>
  <si>
    <t xml:space="preserve">Geologist 2                           </t>
  </si>
  <si>
    <t>04407</t>
  </si>
  <si>
    <t xml:space="preserve">Geologist 3                           </t>
  </si>
  <si>
    <t>04250</t>
  </si>
  <si>
    <t xml:space="preserve">Highway Division Administrator        </t>
  </si>
  <si>
    <t>08117</t>
  </si>
  <si>
    <t xml:space="preserve">Highway Maintenance Supervisor        </t>
  </si>
  <si>
    <t>08122</t>
  </si>
  <si>
    <t xml:space="preserve">Highway Technician                    </t>
  </si>
  <si>
    <t>08121</t>
  </si>
  <si>
    <t xml:space="preserve">Highway Technician Associate          </t>
  </si>
  <si>
    <t>08123</t>
  </si>
  <si>
    <t xml:space="preserve">Highway Technician Senior             </t>
  </si>
  <si>
    <t>00772</t>
  </si>
  <si>
    <t xml:space="preserve">Human Resources Associate             </t>
  </si>
  <si>
    <t>00756</t>
  </si>
  <si>
    <t xml:space="preserve">Human Resources Professional 1        </t>
  </si>
  <si>
    <t>08330</t>
  </si>
  <si>
    <t xml:space="preserve">HVAC Coordinator                      </t>
  </si>
  <si>
    <t>08323</t>
  </si>
  <si>
    <t xml:space="preserve">HVAC Technician                       </t>
  </si>
  <si>
    <t>00750</t>
  </si>
  <si>
    <t xml:space="preserve">Information Specialist 1              </t>
  </si>
  <si>
    <t>00751</t>
  </si>
  <si>
    <t xml:space="preserve">Information Specialist 2              </t>
  </si>
  <si>
    <t>00754</t>
  </si>
  <si>
    <t xml:space="preserve">Information Specialist 3              </t>
  </si>
  <si>
    <t>00127</t>
  </si>
  <si>
    <t>Information Technology Administrator 2</t>
  </si>
  <si>
    <t>00119</t>
  </si>
  <si>
    <t xml:space="preserve">Information Technology Specialist 2   </t>
  </si>
  <si>
    <t>00120</t>
  </si>
  <si>
    <t xml:space="preserve">Information Technology Specialist 3   </t>
  </si>
  <si>
    <t>00121</t>
  </si>
  <si>
    <t xml:space="preserve">Information Technology Specialist 4   </t>
  </si>
  <si>
    <t>00122</t>
  </si>
  <si>
    <t xml:space="preserve">Information Technology Specialist 5   </t>
  </si>
  <si>
    <t>00116</t>
  </si>
  <si>
    <t xml:space="preserve">Information Technology Support Worker </t>
  </si>
  <si>
    <t>00453</t>
  </si>
  <si>
    <t xml:space="preserve">Insurance Program Specialist          </t>
  </si>
  <si>
    <t>04240</t>
  </si>
  <si>
    <t xml:space="preserve">Land Surveyor                         </t>
  </si>
  <si>
    <t>04241</t>
  </si>
  <si>
    <t xml:space="preserve">Land Surveyor Senior                  </t>
  </si>
  <si>
    <t>08305</t>
  </si>
  <si>
    <t xml:space="preserve">Machinist                             </t>
  </si>
  <si>
    <t>00261</t>
  </si>
  <si>
    <t xml:space="preserve">Mail Clerk 2                          </t>
  </si>
  <si>
    <t>08016</t>
  </si>
  <si>
    <t xml:space="preserve">Maintenance Repairer                  </t>
  </si>
  <si>
    <t>00734</t>
  </si>
  <si>
    <t xml:space="preserve">Management Analyst 2                  </t>
  </si>
  <si>
    <t>00736</t>
  </si>
  <si>
    <t xml:space="preserve">Management Analyst 3                  </t>
  </si>
  <si>
    <t>00737</t>
  </si>
  <si>
    <t xml:space="preserve">Management Analyst 4                  </t>
  </si>
  <si>
    <t>04343</t>
  </si>
  <si>
    <t xml:space="preserve">Materials Fabrication Inspector 1     </t>
  </si>
  <si>
    <t>04344</t>
  </si>
  <si>
    <t xml:space="preserve">Materials Fabrication Inspector 2     </t>
  </si>
  <si>
    <t>04342</t>
  </si>
  <si>
    <t xml:space="preserve">Materials Technician 3                </t>
  </si>
  <si>
    <t>04345</t>
  </si>
  <si>
    <t xml:space="preserve">Materials Technician 4                </t>
  </si>
  <si>
    <t>04353</t>
  </si>
  <si>
    <t xml:space="preserve">Materials Technician 5                </t>
  </si>
  <si>
    <t>08375</t>
  </si>
  <si>
    <t xml:space="preserve">Mechanic                              </t>
  </si>
  <si>
    <t>86364</t>
  </si>
  <si>
    <t xml:space="preserve">Motor Vehicle Commander               </t>
  </si>
  <si>
    <t>86340</t>
  </si>
  <si>
    <t xml:space="preserve">Motor Vehicle Investigator            </t>
  </si>
  <si>
    <t>08140</t>
  </si>
  <si>
    <t xml:space="preserve">Parts Worker                          </t>
  </si>
  <si>
    <t>04005</t>
  </si>
  <si>
    <t xml:space="preserve">Planning Aide 1                       </t>
  </si>
  <si>
    <t>04006</t>
  </si>
  <si>
    <t xml:space="preserve">Planning Aide 2                       </t>
  </si>
  <si>
    <t>04020</t>
  </si>
  <si>
    <t xml:space="preserve">Program Planner 1                     </t>
  </si>
  <si>
    <t>04022</t>
  </si>
  <si>
    <t xml:space="preserve">Program Planner 2                     </t>
  </si>
  <si>
    <t>04023</t>
  </si>
  <si>
    <t xml:space="preserve">Program Planner 3                     </t>
  </si>
  <si>
    <t>00787</t>
  </si>
  <si>
    <t xml:space="preserve">Public Service Executive              </t>
  </si>
  <si>
    <t>00784</t>
  </si>
  <si>
    <t xml:space="preserve">Public Service Manager 1              </t>
  </si>
  <si>
    <t>00786</t>
  </si>
  <si>
    <t xml:space="preserve">Public Service Manager 2              </t>
  </si>
  <si>
    <t>00781</t>
  </si>
  <si>
    <t xml:space="preserve">Public Service Supervisor             </t>
  </si>
  <si>
    <t>00210</t>
  </si>
  <si>
    <t xml:space="preserve">Purchasing Agent 1                    </t>
  </si>
  <si>
    <t>00211</t>
  </si>
  <si>
    <t xml:space="preserve">Purchasing Agent 2                    </t>
  </si>
  <si>
    <t>00212</t>
  </si>
  <si>
    <t xml:space="preserve">Purchasing Agent 3                    </t>
  </si>
  <si>
    <t>08530</t>
  </si>
  <si>
    <t xml:space="preserve">Reproduction Equipment Leader         </t>
  </si>
  <si>
    <t>08526</t>
  </si>
  <si>
    <t xml:space="preserve">Reproduction Equipment Operator 2     </t>
  </si>
  <si>
    <t>00343</t>
  </si>
  <si>
    <t xml:space="preserve">Revenue Auditor 2                     </t>
  </si>
  <si>
    <t>00344</t>
  </si>
  <si>
    <t xml:space="preserve">Revenue Auditor 3                     </t>
  </si>
  <si>
    <t>04110</t>
  </si>
  <si>
    <t xml:space="preserve">Right Of Way Agent 1                  </t>
  </si>
  <si>
    <t>04111</t>
  </si>
  <si>
    <t xml:space="preserve">Right Of Way Agent 2                  </t>
  </si>
  <si>
    <t>04112</t>
  </si>
  <si>
    <t xml:space="preserve">Right Of Way Agent 3                  </t>
  </si>
  <si>
    <t>04113</t>
  </si>
  <si>
    <t xml:space="preserve">Right Of Way Agent 4                  </t>
  </si>
  <si>
    <t>04236</t>
  </si>
  <si>
    <t xml:space="preserve">Roadside Development Specialist 2     </t>
  </si>
  <si>
    <t>04237</t>
  </si>
  <si>
    <t xml:space="preserve">Roadside Development Specialist 3     </t>
  </si>
  <si>
    <t>00025</t>
  </si>
  <si>
    <t xml:space="preserve">Secretary 1                           </t>
  </si>
  <si>
    <t>00026</t>
  </si>
  <si>
    <t xml:space="preserve">Secretary 2                           </t>
  </si>
  <si>
    <t>08346</t>
  </si>
  <si>
    <t xml:space="preserve">Sign Fabricator 1                     </t>
  </si>
  <si>
    <t>08347</t>
  </si>
  <si>
    <t xml:space="preserve">Sign Fabricator 2                     </t>
  </si>
  <si>
    <t>04310</t>
  </si>
  <si>
    <t xml:space="preserve">Soils Party Chief                     </t>
  </si>
  <si>
    <t>04326</t>
  </si>
  <si>
    <t xml:space="preserve">Survey Party Chief                    </t>
  </si>
  <si>
    <t>04330</t>
  </si>
  <si>
    <t xml:space="preserve">Surveys Manager                       </t>
  </si>
  <si>
    <t>04779</t>
  </si>
  <si>
    <t xml:space="preserve">Telecommunications Design Specialist  </t>
  </si>
  <si>
    <t>00684</t>
  </si>
  <si>
    <t xml:space="preserve">Track Inspector                       </t>
  </si>
  <si>
    <t>00763</t>
  </si>
  <si>
    <t xml:space="preserve">Training Specialist 1                 </t>
  </si>
  <si>
    <t>00768</t>
  </si>
  <si>
    <t xml:space="preserve">Training Specialist 2                 </t>
  </si>
  <si>
    <t>08210</t>
  </si>
  <si>
    <t xml:space="preserve">Transport Driver                      </t>
  </si>
  <si>
    <t>04252</t>
  </si>
  <si>
    <t>Transportation Chief Operating Officer</t>
  </si>
  <si>
    <t>04251</t>
  </si>
  <si>
    <t xml:space="preserve">Transportation Division Director      </t>
  </si>
  <si>
    <t>04243</t>
  </si>
  <si>
    <t xml:space="preserve">Transportation Engineer               </t>
  </si>
  <si>
    <t>04248</t>
  </si>
  <si>
    <t xml:space="preserve">Transportation Engineer Administrator </t>
  </si>
  <si>
    <t>04219</t>
  </si>
  <si>
    <t xml:space="preserve">Transportation Engineer Associate     </t>
  </si>
  <si>
    <t>04249</t>
  </si>
  <si>
    <t xml:space="preserve">Transportation Engineer Executive     </t>
  </si>
  <si>
    <t>04247</t>
  </si>
  <si>
    <t xml:space="preserve">Transportation Engineer Manager       </t>
  </si>
  <si>
    <t>04245</t>
  </si>
  <si>
    <t xml:space="preserve">Transportation Engineer Senior        </t>
  </si>
  <si>
    <t>04244</t>
  </si>
  <si>
    <t xml:space="preserve">Transportation Engineer Specialist    </t>
  </si>
  <si>
    <t>04049</t>
  </si>
  <si>
    <t xml:space="preserve">Transportation Planner 1              </t>
  </si>
  <si>
    <t>04051</t>
  </si>
  <si>
    <t xml:space="preserve">Transportation Planner 2              </t>
  </si>
  <si>
    <t>04052</t>
  </si>
  <si>
    <t xml:space="preserve">Transportation Planner 3              </t>
  </si>
  <si>
    <t>04054</t>
  </si>
  <si>
    <t xml:space="preserve">Transportation Planner 4              </t>
  </si>
  <si>
    <t>04220</t>
  </si>
  <si>
    <t xml:space="preserve">Transportation Student Co-Op          </t>
  </si>
  <si>
    <t>00013</t>
  </si>
  <si>
    <t xml:space="preserve">Typist Advanced                       </t>
  </si>
  <si>
    <t>08215</t>
  </si>
  <si>
    <t xml:space="preserve">Vehicle Dispatcher                    </t>
  </si>
  <si>
    <t>08310</t>
  </si>
  <si>
    <t xml:space="preserve">Welder                                </t>
  </si>
  <si>
    <t>Revenue</t>
  </si>
  <si>
    <t>Implementation Savings of Equipment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</si>
</sst>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409]h:mm\ AM/PM;@"/>
    <numFmt numFmtId="165" formatCode="0.0%"/>
    <numFmt numFmtId="166" formatCode="_(* #,##0_);_(* \(#,##0\);_(* &quot;-&quot;??_);_(@_)"/>
    <numFmt numFmtId="167" formatCode="_(&quot;$&quot;* #,##0_);_(&quot;$&quot;* \(#,##0\);_(&quot;$&quot;* &quot;-&quot;??_);_(@_)"/>
    <numFmt numFmtId="168" formatCode="&quot;$&quot;#,##0.00"/>
    <numFmt numFmtId="169" formatCode="_([$$-409]* #,##0.00_);_([$$-409]* \(#,##0.00\);_([$$-409]* &quot;-&quot;??_);_(@_)"/>
  </numFmts>
  <fonts count="44" x14ac:knownFonts="1">
    <font>
      <sz val="12"/>
      <color theme="1"/>
      <name val="Calibri"/>
      <family val="2"/>
      <scheme val="minor"/>
    </font>
    <font>
      <sz val="12"/>
      <color theme="1"/>
      <name val="Calibri"/>
      <family val="2"/>
      <scheme val="minor"/>
    </font>
    <font>
      <sz val="12"/>
      <color theme="1"/>
      <name val="Arial"/>
      <family val="2"/>
    </font>
    <font>
      <b/>
      <sz val="20"/>
      <color theme="0" tint="-0.499984740745262"/>
      <name val="Century Gothic"/>
      <family val="1"/>
    </font>
    <font>
      <sz val="11"/>
      <color theme="1"/>
      <name val="Calibri"/>
      <family val="2"/>
      <scheme val="minor"/>
    </font>
    <font>
      <sz val="10"/>
      <color theme="1"/>
      <name val="Century Gothic"/>
      <family val="1"/>
    </font>
    <font>
      <sz val="12"/>
      <color theme="1"/>
      <name val="Century Gothic"/>
      <family val="1"/>
    </font>
    <font>
      <sz val="12"/>
      <color theme="0"/>
      <name val="Century Gothic"/>
      <family val="1"/>
    </font>
    <font>
      <b/>
      <sz val="10"/>
      <color theme="1"/>
      <name val="Century Gothic"/>
      <family val="1"/>
    </font>
    <font>
      <b/>
      <sz val="10"/>
      <color theme="0"/>
      <name val="Century Gothic"/>
      <family val="1"/>
    </font>
    <font>
      <b/>
      <sz val="10"/>
      <color theme="0"/>
      <name val="Century Gothic"/>
      <family val="2"/>
    </font>
    <font>
      <sz val="10"/>
      <name val="Arial"/>
      <family val="2"/>
    </font>
    <font>
      <u/>
      <sz val="10"/>
      <color indexed="12"/>
      <name val="Arial"/>
      <family val="2"/>
    </font>
    <font>
      <sz val="12"/>
      <color theme="0"/>
      <name val="Arial"/>
      <family val="2"/>
    </font>
    <font>
      <sz val="10"/>
      <color theme="3" tint="0.39997558519241921"/>
      <name val="Century Gothic"/>
      <family val="1"/>
    </font>
    <font>
      <b/>
      <sz val="9"/>
      <color indexed="81"/>
      <name val="Tahoma"/>
      <charset val="1"/>
    </font>
    <font>
      <b/>
      <sz val="12"/>
      <color theme="1"/>
      <name val="Calibri"/>
      <family val="2"/>
      <scheme val="minor"/>
    </font>
    <font>
      <b/>
      <sz val="28"/>
      <color theme="1"/>
      <name val="Calibri"/>
      <family val="2"/>
      <scheme val="minor"/>
    </font>
    <font>
      <b/>
      <sz val="36"/>
      <color theme="1"/>
      <name val="Calibri"/>
      <family val="2"/>
      <scheme val="minor"/>
    </font>
    <font>
      <b/>
      <u/>
      <sz val="12"/>
      <color theme="1"/>
      <name val="Calibri"/>
      <family val="2"/>
      <scheme val="minor"/>
    </font>
    <font>
      <b/>
      <sz val="12"/>
      <color theme="0"/>
      <name val="Calibri"/>
      <family val="2"/>
      <scheme val="minor"/>
    </font>
    <font>
      <sz val="12"/>
      <color theme="0"/>
      <name val="Calibri"/>
      <family val="2"/>
      <scheme val="minor"/>
    </font>
    <font>
      <b/>
      <sz val="12"/>
      <color rgb="FFFF0000"/>
      <name val="Calibri"/>
      <family val="2"/>
      <scheme val="minor"/>
    </font>
    <font>
      <sz val="11"/>
      <name val="Calibri"/>
      <family val="2"/>
    </font>
    <font>
      <b/>
      <sz val="10"/>
      <color rgb="FFFF0000"/>
      <name val="Arial"/>
      <family val="2"/>
    </font>
    <font>
      <u/>
      <sz val="12"/>
      <color theme="1"/>
      <name val="Calibri"/>
      <family val="2"/>
      <scheme val="minor"/>
    </font>
    <font>
      <sz val="8"/>
      <name val="Calibri"/>
      <family val="2"/>
      <scheme val="minor"/>
    </font>
    <font>
      <b/>
      <sz val="24"/>
      <color theme="1"/>
      <name val="Calibri"/>
      <family val="2"/>
      <scheme val="minor"/>
    </font>
    <font>
      <sz val="24"/>
      <color theme="1"/>
      <name val="Calibri"/>
      <family val="2"/>
      <scheme val="minor"/>
    </font>
    <font>
      <sz val="12"/>
      <color theme="0" tint="-0.499984740745262"/>
      <name val="Calibri"/>
      <family val="2"/>
      <scheme val="minor"/>
    </font>
    <font>
      <b/>
      <u/>
      <sz val="12"/>
      <color theme="0" tint="-0.499984740745262"/>
      <name val="Calibri"/>
      <family val="2"/>
      <scheme val="minor"/>
    </font>
    <font>
      <b/>
      <sz val="16"/>
      <name val="Calibri"/>
      <family val="2"/>
      <scheme val="minor"/>
    </font>
    <font>
      <i/>
      <sz val="12"/>
      <color theme="1"/>
      <name val="Calibri"/>
      <family val="2"/>
      <scheme val="minor"/>
    </font>
    <font>
      <b/>
      <sz val="14"/>
      <color theme="1"/>
      <name val="Calibri"/>
      <family val="2"/>
      <scheme val="minor"/>
    </font>
    <font>
      <sz val="12"/>
      <name val="Arial"/>
    </font>
    <font>
      <b/>
      <sz val="18"/>
      <name val="Arial"/>
      <family val="2"/>
    </font>
    <font>
      <sz val="14"/>
      <name val="Arial"/>
      <family val="2"/>
    </font>
    <font>
      <b/>
      <sz val="14"/>
      <name val="Arial"/>
      <family val="2"/>
    </font>
    <font>
      <sz val="10"/>
      <color theme="1"/>
      <name val="Calibri"/>
      <family val="2"/>
      <scheme val="minor"/>
    </font>
    <font>
      <u/>
      <sz val="12"/>
      <color theme="10"/>
      <name val="Calibri"/>
      <family val="2"/>
      <scheme val="minor"/>
    </font>
    <font>
      <b/>
      <sz val="12"/>
      <color rgb="FF000000"/>
      <name val="Calibri"/>
    </font>
    <font>
      <sz val="12"/>
      <color rgb="FF000000"/>
      <name val="Calibri"/>
    </font>
    <font>
      <sz val="12"/>
      <color theme="1"/>
      <name val="Arial"/>
    </font>
    <font>
      <b/>
      <sz val="12"/>
      <color theme="1"/>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00"/>
        <bgColor indexed="64"/>
      </patternFill>
    </fill>
  </fills>
  <borders count="5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theme="1"/>
      </left>
      <right/>
      <top style="medium">
        <color indexed="64"/>
      </top>
      <bottom/>
      <diagonal/>
    </border>
    <border>
      <left style="medium">
        <color theme="1"/>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style="medium">
        <color indexed="64"/>
      </top>
      <bottom/>
      <diagonal/>
    </border>
    <border>
      <left/>
      <right style="thin">
        <color rgb="FF000000"/>
      </right>
      <top style="thin">
        <color indexed="64"/>
      </top>
      <bottom/>
      <diagonal/>
    </border>
    <border>
      <left/>
      <right style="thin">
        <color rgb="FF000000"/>
      </right>
      <top/>
      <bottom style="thin">
        <color rgb="FF000000"/>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9">
    <xf numFmtId="0" fontId="0" fillId="0" borderId="0"/>
    <xf numFmtId="9" fontId="1" fillId="0" borderId="0" applyFont="0" applyFill="0" applyBorder="0" applyAlignment="0" applyProtection="0"/>
    <xf numFmtId="0" fontId="4" fillId="0" borderId="0"/>
    <xf numFmtId="44" fontId="1" fillId="0" borderId="0" applyFont="0" applyFill="0" applyBorder="0" applyAlignment="0" applyProtection="0"/>
    <xf numFmtId="0" fontId="11" fillId="0" borderId="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0" fontId="34" fillId="0" borderId="0"/>
    <xf numFmtId="0" fontId="39" fillId="0" borderId="0" applyNumberFormat="0" applyFill="0" applyBorder="0" applyAlignment="0" applyProtection="0"/>
  </cellStyleXfs>
  <cellXfs count="273">
    <xf numFmtId="0" fontId="0" fillId="0" borderId="0" xfId="0"/>
    <xf numFmtId="0" fontId="2" fillId="0" borderId="0" xfId="0" applyFont="1"/>
    <xf numFmtId="0" fontId="2" fillId="0" borderId="0" xfId="0" applyFont="1" applyAlignment="1">
      <alignment vertical="center"/>
    </xf>
    <xf numFmtId="0" fontId="3" fillId="4" borderId="0" xfId="0" applyFont="1" applyFill="1" applyBorder="1" applyAlignment="1">
      <alignment vertical="center"/>
    </xf>
    <xf numFmtId="164" fontId="8" fillId="2" borderId="1" xfId="0" applyNumberFormat="1" applyFont="1" applyFill="1" applyBorder="1" applyAlignment="1">
      <alignment horizontal="left" vertical="center" indent="1"/>
    </xf>
    <xf numFmtId="0" fontId="2" fillId="0" borderId="0" xfId="0" applyFont="1" applyFill="1"/>
    <xf numFmtId="164" fontId="8" fillId="2" borderId="1" xfId="0" applyNumberFormat="1" applyFont="1" applyFill="1" applyBorder="1" applyAlignment="1">
      <alignment vertical="center"/>
    </xf>
    <xf numFmtId="0" fontId="6" fillId="0" borderId="0" xfId="0" applyFont="1" applyFill="1" applyAlignment="1"/>
    <xf numFmtId="0" fontId="2" fillId="0" borderId="0" xfId="0" applyFont="1" applyAlignment="1"/>
    <xf numFmtId="44" fontId="10" fillId="5" borderId="1" xfId="3" applyNumberFormat="1" applyFont="1" applyFill="1" applyBorder="1" applyAlignment="1">
      <alignment vertical="center"/>
    </xf>
    <xf numFmtId="0" fontId="2" fillId="4" borderId="0" xfId="0" applyFont="1" applyFill="1"/>
    <xf numFmtId="0" fontId="13" fillId="0" borderId="0" xfId="0" applyFont="1" applyAlignment="1"/>
    <xf numFmtId="0" fontId="10" fillId="5" borderId="1" xfId="3" applyNumberFormat="1" applyFont="1" applyFill="1" applyBorder="1" applyAlignment="1">
      <alignment horizontal="right" vertical="center" indent="1"/>
    </xf>
    <xf numFmtId="0" fontId="9" fillId="6" borderId="1" xfId="0" applyFont="1" applyFill="1" applyBorder="1" applyAlignment="1">
      <alignment horizontal="center" vertical="center"/>
    </xf>
    <xf numFmtId="0" fontId="9" fillId="5" borderId="1" xfId="0" applyFont="1" applyFill="1" applyBorder="1" applyAlignment="1">
      <alignment horizontal="center" vertical="center"/>
    </xf>
    <xf numFmtId="0" fontId="2" fillId="0" borderId="0" xfId="0" applyFont="1" applyAlignment="1">
      <alignment horizontal="left" indent="1"/>
    </xf>
    <xf numFmtId="164" fontId="9" fillId="6" borderId="1" xfId="0" applyNumberFormat="1" applyFont="1" applyFill="1" applyBorder="1" applyAlignment="1">
      <alignment vertical="center"/>
    </xf>
    <xf numFmtId="0" fontId="9" fillId="6" borderId="1" xfId="0" applyNumberFormat="1" applyFont="1" applyFill="1" applyBorder="1" applyAlignment="1">
      <alignment horizontal="left" vertical="center" indent="1"/>
    </xf>
    <xf numFmtId="0" fontId="8" fillId="2" borderId="1" xfId="0" applyNumberFormat="1" applyFont="1" applyFill="1" applyBorder="1" applyAlignment="1">
      <alignment horizontal="left" vertical="center" indent="1"/>
    </xf>
    <xf numFmtId="0" fontId="5" fillId="3" borderId="1" xfId="0" applyNumberFormat="1" applyFont="1" applyFill="1" applyBorder="1" applyAlignment="1">
      <alignment horizontal="left" vertical="center" indent="1"/>
    </xf>
    <xf numFmtId="0" fontId="10" fillId="5" borderId="1" xfId="0" applyNumberFormat="1" applyFont="1" applyFill="1" applyBorder="1" applyAlignment="1">
      <alignment horizontal="left" vertical="center" indent="1"/>
    </xf>
    <xf numFmtId="0" fontId="6" fillId="0" borderId="0" xfId="0" applyNumberFormat="1" applyFont="1" applyFill="1" applyAlignment="1">
      <alignment horizontal="left" indent="1"/>
    </xf>
    <xf numFmtId="0" fontId="2" fillId="0" borderId="0" xfId="0" applyNumberFormat="1" applyFont="1" applyAlignment="1">
      <alignment horizontal="left" indent="1"/>
    </xf>
    <xf numFmtId="0" fontId="5" fillId="3" borderId="2" xfId="0" applyNumberFormat="1" applyFont="1" applyFill="1" applyBorder="1" applyAlignment="1">
      <alignment horizontal="left" vertical="center" indent="1"/>
    </xf>
    <xf numFmtId="0" fontId="10" fillId="6" borderId="1" xfId="0" applyNumberFormat="1" applyFont="1" applyFill="1" applyBorder="1" applyAlignment="1">
      <alignment horizontal="left" vertical="center" indent="1"/>
    </xf>
    <xf numFmtId="0" fontId="10" fillId="6" borderId="1" xfId="3" applyNumberFormat="1" applyFont="1" applyFill="1" applyBorder="1" applyAlignment="1">
      <alignment horizontal="left" vertical="center" indent="1"/>
    </xf>
    <xf numFmtId="44" fontId="10" fillId="6" borderId="1" xfId="3" applyNumberFormat="1" applyFont="1" applyFill="1" applyBorder="1" applyAlignment="1">
      <alignment vertical="center"/>
    </xf>
    <xf numFmtId="0" fontId="7" fillId="0" borderId="0" xfId="0" applyFont="1" applyFill="1" applyAlignment="1">
      <alignment vertical="center"/>
    </xf>
    <xf numFmtId="0" fontId="2" fillId="0" borderId="0" xfId="0" applyFont="1" applyFill="1" applyAlignment="1"/>
    <xf numFmtId="0" fontId="14" fillId="0" borderId="0" xfId="0" applyFont="1" applyAlignment="1">
      <alignment horizontal="right" vertical="center"/>
    </xf>
    <xf numFmtId="165" fontId="14" fillId="0" borderId="0" xfId="1" applyNumberFormat="1" applyFont="1" applyAlignment="1">
      <alignment horizontal="right" vertical="center"/>
    </xf>
    <xf numFmtId="0" fontId="14" fillId="0" borderId="0" xfId="0" applyFont="1" applyFill="1" applyAlignment="1">
      <alignment horizontal="right" vertical="center"/>
    </xf>
    <xf numFmtId="0" fontId="0" fillId="7" borderId="0" xfId="0" applyFill="1"/>
    <xf numFmtId="0" fontId="0" fillId="2" borderId="0" xfId="0" applyFill="1"/>
    <xf numFmtId="0" fontId="0" fillId="2" borderId="3" xfId="0" applyFill="1" applyBorder="1"/>
    <xf numFmtId="0" fontId="13" fillId="0" borderId="0" xfId="0" applyFont="1"/>
    <xf numFmtId="0" fontId="21" fillId="0" borderId="0" xfId="0" applyFont="1" applyAlignment="1"/>
    <xf numFmtId="0" fontId="19" fillId="0" borderId="0" xfId="0" applyFont="1" applyAlignment="1">
      <alignment wrapText="1"/>
    </xf>
    <xf numFmtId="0" fontId="19" fillId="2" borderId="0" xfId="0" applyFont="1" applyFill="1" applyAlignment="1">
      <alignment wrapText="1"/>
    </xf>
    <xf numFmtId="0" fontId="21" fillId="2" borderId="0" xfId="0" applyFont="1" applyFill="1" applyAlignment="1"/>
    <xf numFmtId="0" fontId="21" fillId="7" borderId="0" xfId="0" applyFont="1" applyFill="1" applyAlignment="1"/>
    <xf numFmtId="0" fontId="19" fillId="7" borderId="0" xfId="0" applyFont="1" applyFill="1" applyAlignment="1">
      <alignment wrapText="1"/>
    </xf>
    <xf numFmtId="0" fontId="0" fillId="7" borderId="3" xfId="0" applyFill="1" applyBorder="1"/>
    <xf numFmtId="0" fontId="18" fillId="0" borderId="4" xfId="0" applyFont="1" applyBorder="1" applyAlignment="1">
      <alignment horizontal="centerContinuous"/>
    </xf>
    <xf numFmtId="0" fontId="16" fillId="0" borderId="5" xfId="0" applyFont="1" applyBorder="1" applyAlignment="1">
      <alignment horizontal="centerContinuous"/>
    </xf>
    <xf numFmtId="0" fontId="16" fillId="0" borderId="6" xfId="0" applyFont="1" applyBorder="1" applyAlignment="1">
      <alignment horizontal="centerContinuous"/>
    </xf>
    <xf numFmtId="0" fontId="20" fillId="0" borderId="7" xfId="0" applyFont="1" applyBorder="1" applyAlignment="1"/>
    <xf numFmtId="0" fontId="20" fillId="0" borderId="0" xfId="0" applyFont="1" applyBorder="1" applyAlignment="1"/>
    <xf numFmtId="0" fontId="20" fillId="0" borderId="8" xfId="0" applyFont="1" applyBorder="1" applyAlignment="1"/>
    <xf numFmtId="0" fontId="19" fillId="2" borderId="7" xfId="0" applyFont="1" applyFill="1" applyBorder="1" applyAlignment="1">
      <alignment wrapText="1"/>
    </xf>
    <xf numFmtId="0" fontId="19" fillId="2" borderId="0" xfId="0" applyFont="1" applyFill="1" applyBorder="1" applyAlignment="1">
      <alignment wrapText="1"/>
    </xf>
    <xf numFmtId="0" fontId="19" fillId="2" borderId="8" xfId="0" applyFont="1" applyFill="1" applyBorder="1" applyAlignment="1">
      <alignment wrapText="1"/>
    </xf>
    <xf numFmtId="0" fontId="0" fillId="2" borderId="9" xfId="0" applyFill="1" applyBorder="1"/>
    <xf numFmtId="0" fontId="0" fillId="2" borderId="10" xfId="0" applyFill="1" applyBorder="1"/>
    <xf numFmtId="43" fontId="0" fillId="2" borderId="10" xfId="0" applyNumberFormat="1" applyFill="1" applyBorder="1"/>
    <xf numFmtId="43" fontId="0" fillId="2" borderId="11" xfId="0" applyNumberFormat="1" applyFill="1" applyBorder="1"/>
    <xf numFmtId="0" fontId="17" fillId="0" borderId="4" xfId="0" applyFont="1" applyBorder="1" applyAlignment="1">
      <alignment horizontal="centerContinuous"/>
    </xf>
    <xf numFmtId="0" fontId="0" fillId="0" borderId="0" xfId="0" applyFill="1" applyBorder="1"/>
    <xf numFmtId="166" fontId="16" fillId="0" borderId="5" xfId="6" applyNumberFormat="1" applyFont="1" applyBorder="1" applyAlignment="1">
      <alignment horizontal="centerContinuous"/>
    </xf>
    <xf numFmtId="166" fontId="20" fillId="0" borderId="0" xfId="6" applyNumberFormat="1" applyFont="1" applyBorder="1" applyAlignment="1"/>
    <xf numFmtId="166" fontId="19" fillId="2" borderId="0" xfId="6" applyNumberFormat="1" applyFont="1" applyFill="1" applyBorder="1" applyAlignment="1">
      <alignment wrapText="1"/>
    </xf>
    <xf numFmtId="166" fontId="0" fillId="2" borderId="10" xfId="6" applyNumberFormat="1" applyFont="1" applyFill="1" applyBorder="1"/>
    <xf numFmtId="166" fontId="0" fillId="7" borderId="0" xfId="6" applyNumberFormat="1" applyFont="1" applyFill="1"/>
    <xf numFmtId="166" fontId="0" fillId="0" borderId="0" xfId="6" applyNumberFormat="1" applyFont="1"/>
    <xf numFmtId="167" fontId="10" fillId="5" borderId="1" xfId="3" applyNumberFormat="1" applyFont="1" applyFill="1" applyBorder="1" applyAlignment="1">
      <alignment vertical="center"/>
    </xf>
    <xf numFmtId="0" fontId="22" fillId="0" borderId="0" xfId="0" applyFont="1"/>
    <xf numFmtId="0" fontId="23"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0" fontId="0" fillId="0" borderId="0" xfId="0" applyAlignment="1"/>
    <xf numFmtId="0" fontId="11" fillId="0" borderId="0" xfId="0" applyFont="1" applyAlignment="1">
      <alignment wrapText="1"/>
    </xf>
    <xf numFmtId="0" fontId="0" fillId="0" borderId="0" xfId="0" applyAlignment="1">
      <alignment wrapText="1"/>
    </xf>
    <xf numFmtId="0" fontId="11" fillId="0" borderId="0" xfId="0" applyFont="1" applyAlignment="1"/>
    <xf numFmtId="0" fontId="24" fillId="0" borderId="0" xfId="0" applyFont="1" applyAlignment="1"/>
    <xf numFmtId="0" fontId="17" fillId="0" borderId="4" xfId="0" applyFont="1" applyFill="1" applyBorder="1" applyAlignment="1">
      <alignment horizontal="centerContinuous"/>
    </xf>
    <xf numFmtId="0" fontId="17" fillId="0" borderId="5" xfId="0" applyFont="1" applyFill="1" applyBorder="1" applyAlignment="1">
      <alignment horizontal="centerContinuous"/>
    </xf>
    <xf numFmtId="0" fontId="16" fillId="0" borderId="5" xfId="0" applyFont="1" applyFill="1" applyBorder="1" applyAlignment="1">
      <alignment horizontal="centerContinuous"/>
    </xf>
    <xf numFmtId="0" fontId="16" fillId="0" borderId="6" xfId="0" applyFont="1" applyFill="1" applyBorder="1" applyAlignment="1">
      <alignment horizontal="centerContinuous"/>
    </xf>
    <xf numFmtId="0" fontId="0" fillId="0" borderId="5" xfId="0" applyFill="1" applyBorder="1" applyAlignment="1">
      <alignment horizontal="centerContinuous"/>
    </xf>
    <xf numFmtId="0" fontId="0" fillId="0" borderId="6" xfId="0" applyFill="1" applyBorder="1" applyAlignment="1">
      <alignment horizontal="centerContinuous"/>
    </xf>
    <xf numFmtId="0" fontId="20" fillId="0" borderId="7" xfId="0" applyFont="1" applyFill="1" applyBorder="1" applyAlignment="1"/>
    <xf numFmtId="0" fontId="20" fillId="0" borderId="0" xfId="0" applyFont="1" applyFill="1" applyBorder="1" applyAlignment="1"/>
    <xf numFmtId="0" fontId="20" fillId="0" borderId="8" xfId="0" applyFont="1" applyFill="1" applyBorder="1" applyAlignment="1"/>
    <xf numFmtId="0" fontId="0" fillId="0" borderId="8" xfId="0" applyFill="1" applyBorder="1"/>
    <xf numFmtId="0" fontId="0" fillId="0" borderId="7" xfId="0" applyFill="1" applyBorder="1"/>
    <xf numFmtId="0" fontId="0" fillId="7" borderId="0" xfId="0" applyFill="1" applyBorder="1"/>
    <xf numFmtId="0" fontId="19" fillId="0" borderId="4" xfId="0" applyFont="1" applyFill="1" applyBorder="1" applyAlignment="1">
      <alignment wrapText="1"/>
    </xf>
    <xf numFmtId="0" fontId="19" fillId="0" borderId="5" xfId="0" applyFont="1" applyFill="1" applyBorder="1" applyAlignment="1">
      <alignment wrapText="1"/>
    </xf>
    <xf numFmtId="0" fontId="19" fillId="0" borderId="6" xfId="0" applyFont="1" applyFill="1" applyBorder="1" applyAlignment="1">
      <alignment wrapText="1"/>
    </xf>
    <xf numFmtId="0" fontId="19" fillId="0" borderId="19" xfId="0" applyFont="1" applyFill="1" applyBorder="1" applyAlignment="1">
      <alignment horizontal="center" vertical="center" wrapText="1"/>
    </xf>
    <xf numFmtId="0" fontId="0" fillId="0" borderId="4" xfId="0" applyBorder="1" applyAlignment="1">
      <alignment horizontal="centerContinuous"/>
    </xf>
    <xf numFmtId="0" fontId="0" fillId="0" borderId="5" xfId="0" applyBorder="1" applyAlignment="1">
      <alignment horizontal="centerContinuous"/>
    </xf>
    <xf numFmtId="0" fontId="0" fillId="0" borderId="6" xfId="0" applyBorder="1" applyAlignment="1">
      <alignment horizontal="centerContinuous"/>
    </xf>
    <xf numFmtId="0" fontId="27" fillId="0" borderId="4" xfId="0" applyFont="1" applyBorder="1" applyAlignment="1">
      <alignment horizontal="centerContinuous"/>
    </xf>
    <xf numFmtId="0" fontId="0" fillId="0" borderId="19" xfId="0" applyBorder="1"/>
    <xf numFmtId="0" fontId="19" fillId="0" borderId="18" xfId="0" applyFont="1" applyBorder="1"/>
    <xf numFmtId="0" fontId="28" fillId="0" borderId="5" xfId="0" applyFont="1" applyBorder="1" applyAlignment="1">
      <alignment horizontal="centerContinuous"/>
    </xf>
    <xf numFmtId="0" fontId="28" fillId="0" borderId="6" xfId="0" applyFont="1" applyBorder="1" applyAlignment="1">
      <alignment horizontal="centerContinuous"/>
    </xf>
    <xf numFmtId="0" fontId="17" fillId="0" borderId="5" xfId="0" applyFont="1" applyBorder="1" applyAlignment="1">
      <alignment horizontal="centerContinuous"/>
    </xf>
    <xf numFmtId="166" fontId="0" fillId="0" borderId="0" xfId="6" applyNumberFormat="1" applyFont="1" applyBorder="1" applyProtection="1">
      <protection locked="0"/>
    </xf>
    <xf numFmtId="0" fontId="0" fillId="0" borderId="7" xfId="0" applyBorder="1" applyProtection="1">
      <protection locked="0"/>
    </xf>
    <xf numFmtId="0" fontId="0" fillId="0" borderId="0" xfId="0" applyBorder="1" applyProtection="1">
      <protection locked="0"/>
    </xf>
    <xf numFmtId="43" fontId="0" fillId="0" borderId="0" xfId="6" applyFont="1" applyBorder="1" applyProtection="1">
      <protection locked="0"/>
    </xf>
    <xf numFmtId="0" fontId="0" fillId="0" borderId="0" xfId="0" applyFill="1" applyBorder="1" applyProtection="1">
      <protection locked="0"/>
    </xf>
    <xf numFmtId="43" fontId="0" fillId="2" borderId="0" xfId="6" applyFont="1" applyFill="1" applyBorder="1" applyProtection="1">
      <protection hidden="1"/>
    </xf>
    <xf numFmtId="166" fontId="0" fillId="2" borderId="0" xfId="6" applyNumberFormat="1" applyFont="1" applyFill="1" applyBorder="1" applyProtection="1">
      <protection hidden="1"/>
    </xf>
    <xf numFmtId="43" fontId="0" fillId="2" borderId="8" xfId="6" applyFont="1" applyFill="1" applyBorder="1" applyProtection="1">
      <protection hidden="1"/>
    </xf>
    <xf numFmtId="0" fontId="8" fillId="8" borderId="1" xfId="0" applyNumberFormat="1" applyFont="1" applyFill="1" applyBorder="1" applyAlignment="1" applyProtection="1">
      <alignment horizontal="left" vertical="center" indent="1"/>
      <protection locked="0"/>
    </xf>
    <xf numFmtId="44" fontId="5" fillId="3" borderId="1" xfId="3" applyNumberFormat="1" applyFont="1" applyFill="1" applyBorder="1" applyAlignment="1" applyProtection="1">
      <alignment vertical="center"/>
      <protection hidden="1"/>
    </xf>
    <xf numFmtId="9" fontId="10" fillId="5" borderId="1" xfId="1" applyFont="1" applyFill="1" applyBorder="1" applyAlignment="1" applyProtection="1">
      <alignment horizontal="right" vertical="center" indent="1"/>
      <protection hidden="1"/>
    </xf>
    <xf numFmtId="0" fontId="25" fillId="0" borderId="23" xfId="0" applyFont="1" applyFill="1" applyBorder="1" applyProtection="1">
      <protection locked="0"/>
    </xf>
    <xf numFmtId="0" fontId="0" fillId="0" borderId="23" xfId="0" applyFill="1" applyBorder="1" applyProtection="1">
      <protection locked="0"/>
    </xf>
    <xf numFmtId="0" fontId="0" fillId="0" borderId="24" xfId="0" applyFill="1" applyBorder="1" applyProtection="1">
      <protection locked="0"/>
    </xf>
    <xf numFmtId="0" fontId="0" fillId="0" borderId="8" xfId="0" applyFill="1" applyBorder="1" applyProtection="1">
      <protection locked="0"/>
    </xf>
    <xf numFmtId="0" fontId="0" fillId="0" borderId="20" xfId="0" applyFill="1" applyBorder="1" applyProtection="1">
      <protection locked="0"/>
    </xf>
    <xf numFmtId="0" fontId="0" fillId="0" borderId="21" xfId="0" applyFill="1" applyBorder="1" applyProtection="1">
      <protection locked="0"/>
    </xf>
    <xf numFmtId="0" fontId="0" fillId="0" borderId="13" xfId="0" applyFill="1" applyBorder="1" applyProtection="1">
      <protection locked="0"/>
    </xf>
    <xf numFmtId="0" fontId="0" fillId="0" borderId="14" xfId="0" applyFill="1" applyBorder="1" applyProtection="1">
      <protection locked="0"/>
    </xf>
    <xf numFmtId="0" fontId="0" fillId="0" borderId="16" xfId="0" applyFill="1" applyBorder="1" applyProtection="1">
      <protection locked="0"/>
    </xf>
    <xf numFmtId="166" fontId="0" fillId="2" borderId="25" xfId="6" applyNumberFormat="1" applyFont="1" applyFill="1" applyBorder="1" applyProtection="1">
      <protection hidden="1"/>
    </xf>
    <xf numFmtId="166" fontId="0" fillId="2" borderId="23" xfId="6" applyNumberFormat="1" applyFont="1" applyFill="1" applyBorder="1" applyProtection="1">
      <protection hidden="1"/>
    </xf>
    <xf numFmtId="166" fontId="0" fillId="2" borderId="24" xfId="6" applyNumberFormat="1" applyFont="1" applyFill="1" applyBorder="1" applyProtection="1">
      <protection hidden="1"/>
    </xf>
    <xf numFmtId="166" fontId="0" fillId="2" borderId="18" xfId="6" applyNumberFormat="1" applyFont="1" applyFill="1" applyBorder="1" applyProtection="1">
      <protection hidden="1"/>
    </xf>
    <xf numFmtId="166" fontId="0" fillId="2" borderId="8" xfId="6" applyNumberFormat="1" applyFont="1" applyFill="1" applyBorder="1" applyProtection="1">
      <protection hidden="1"/>
    </xf>
    <xf numFmtId="166" fontId="0" fillId="2" borderId="22" xfId="6" applyNumberFormat="1" applyFont="1" applyFill="1" applyBorder="1" applyProtection="1">
      <protection hidden="1"/>
    </xf>
    <xf numFmtId="166" fontId="0" fillId="2" borderId="20" xfId="6" applyNumberFormat="1" applyFont="1" applyFill="1" applyBorder="1" applyProtection="1">
      <protection hidden="1"/>
    </xf>
    <xf numFmtId="166" fontId="0" fillId="2" borderId="21" xfId="6" applyNumberFormat="1" applyFont="1" applyFill="1" applyBorder="1" applyProtection="1">
      <protection hidden="1"/>
    </xf>
    <xf numFmtId="166" fontId="0" fillId="2" borderId="13" xfId="6" applyNumberFormat="1" applyFont="1" applyFill="1" applyBorder="1" applyProtection="1">
      <protection hidden="1"/>
    </xf>
    <xf numFmtId="166" fontId="0" fillId="2" borderId="14" xfId="6" applyNumberFormat="1" applyFont="1" applyFill="1" applyBorder="1" applyProtection="1">
      <protection hidden="1"/>
    </xf>
    <xf numFmtId="166" fontId="0" fillId="2" borderId="12" xfId="6" applyNumberFormat="1" applyFont="1" applyFill="1" applyBorder="1" applyProtection="1">
      <protection hidden="1"/>
    </xf>
    <xf numFmtId="166" fontId="0" fillId="2" borderId="16" xfId="6" applyNumberFormat="1" applyFont="1" applyFill="1" applyBorder="1" applyProtection="1">
      <protection hidden="1"/>
    </xf>
    <xf numFmtId="166" fontId="0" fillId="2" borderId="17" xfId="6" applyNumberFormat="1" applyFont="1" applyFill="1" applyBorder="1" applyProtection="1">
      <protection hidden="1"/>
    </xf>
    <xf numFmtId="0" fontId="0" fillId="0" borderId="26" xfId="0" applyFont="1" applyFill="1" applyBorder="1" applyProtection="1">
      <protection locked="0"/>
    </xf>
    <xf numFmtId="0" fontId="0" fillId="0" borderId="7" xfId="0" applyFont="1" applyFill="1" applyBorder="1" applyProtection="1">
      <protection locked="0"/>
    </xf>
    <xf numFmtId="0" fontId="0" fillId="0" borderId="27" xfId="0" applyFont="1" applyFill="1" applyBorder="1" applyProtection="1">
      <protection locked="0"/>
    </xf>
    <xf numFmtId="0" fontId="0" fillId="0" borderId="7" xfId="0" applyFill="1" applyBorder="1" applyProtection="1">
      <protection locked="0"/>
    </xf>
    <xf numFmtId="0" fontId="0" fillId="0" borderId="15" xfId="0" applyFill="1" applyBorder="1" applyProtection="1">
      <protection locked="0"/>
    </xf>
    <xf numFmtId="0" fontId="29" fillId="7" borderId="0" xfId="0" applyFont="1" applyFill="1"/>
    <xf numFmtId="0" fontId="29" fillId="7" borderId="0" xfId="0" applyFont="1" applyFill="1" applyAlignment="1"/>
    <xf numFmtId="0" fontId="30" fillId="7" borderId="0" xfId="0" applyFont="1" applyFill="1" applyAlignment="1">
      <alignment wrapText="1"/>
    </xf>
    <xf numFmtId="43" fontId="0" fillId="0" borderId="0" xfId="6" applyFont="1" applyFill="1" applyBorder="1" applyProtection="1">
      <protection locked="0"/>
    </xf>
    <xf numFmtId="43" fontId="0" fillId="0" borderId="8" xfId="6" applyFont="1" applyFill="1" applyBorder="1" applyProtection="1">
      <protection locked="0"/>
    </xf>
    <xf numFmtId="43" fontId="0" fillId="2" borderId="10" xfId="0" applyNumberFormat="1" applyFill="1" applyBorder="1" applyProtection="1">
      <protection hidden="1"/>
    </xf>
    <xf numFmtId="43" fontId="0" fillId="2" borderId="11" xfId="0" applyNumberFormat="1" applyFill="1" applyBorder="1" applyProtection="1">
      <protection hidden="1"/>
    </xf>
    <xf numFmtId="0" fontId="0" fillId="7" borderId="0" xfId="0" applyFill="1" applyAlignment="1">
      <alignment wrapText="1"/>
    </xf>
    <xf numFmtId="0" fontId="0" fillId="0" borderId="18" xfId="0" applyBorder="1" applyProtection="1">
      <protection locked="0"/>
    </xf>
    <xf numFmtId="0" fontId="0" fillId="0" borderId="8" xfId="0" applyBorder="1" applyProtection="1">
      <protection locked="0"/>
    </xf>
    <xf numFmtId="0" fontId="0" fillId="0" borderId="29"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1" xfId="0" applyBorder="1" applyProtection="1">
      <protection locked="0"/>
    </xf>
    <xf numFmtId="0" fontId="19" fillId="0" borderId="4" xfId="0" applyFont="1" applyFill="1" applyBorder="1" applyAlignment="1" applyProtection="1">
      <alignment wrapText="1"/>
      <protection hidden="1"/>
    </xf>
    <xf numFmtId="0" fontId="19" fillId="0" borderId="5" xfId="0" applyFont="1" applyFill="1" applyBorder="1" applyAlignment="1" applyProtection="1">
      <alignment wrapText="1"/>
      <protection hidden="1"/>
    </xf>
    <xf numFmtId="0" fontId="19" fillId="0" borderId="6" xfId="0" applyFont="1" applyFill="1" applyBorder="1" applyAlignment="1" applyProtection="1">
      <alignment wrapText="1"/>
      <protection hidden="1"/>
    </xf>
    <xf numFmtId="166" fontId="0" fillId="0" borderId="7" xfId="6" applyNumberFormat="1" applyFont="1" applyBorder="1" applyProtection="1">
      <protection hidden="1"/>
    </xf>
    <xf numFmtId="166" fontId="0" fillId="0" borderId="0" xfId="6" applyNumberFormat="1" applyFont="1" applyBorder="1" applyProtection="1">
      <protection hidden="1"/>
    </xf>
    <xf numFmtId="166" fontId="0" fillId="0" borderId="8" xfId="6" applyNumberFormat="1" applyFont="1" applyBorder="1" applyProtection="1">
      <protection hidden="1"/>
    </xf>
    <xf numFmtId="166" fontId="0" fillId="0" borderId="9" xfId="6" applyNumberFormat="1" applyFont="1" applyBorder="1" applyProtection="1">
      <protection hidden="1"/>
    </xf>
    <xf numFmtId="166" fontId="0" fillId="0" borderId="10" xfId="6" applyNumberFormat="1" applyFont="1" applyBorder="1" applyProtection="1">
      <protection hidden="1"/>
    </xf>
    <xf numFmtId="166" fontId="0" fillId="0" borderId="11" xfId="6" applyNumberFormat="1" applyFont="1" applyBorder="1" applyProtection="1">
      <protection hidden="1"/>
    </xf>
    <xf numFmtId="0" fontId="0" fillId="7" borderId="0" xfId="0" applyFill="1" applyProtection="1">
      <protection hidden="1"/>
    </xf>
    <xf numFmtId="0" fontId="28" fillId="0" borderId="5" xfId="0" applyFont="1" applyBorder="1" applyAlignment="1" applyProtection="1">
      <alignment horizontal="centerContinuous"/>
      <protection hidden="1"/>
    </xf>
    <xf numFmtId="0" fontId="28" fillId="0" borderId="6" xfId="0" applyFont="1" applyBorder="1" applyAlignment="1" applyProtection="1">
      <alignment horizontal="centerContinuous"/>
      <protection hidden="1"/>
    </xf>
    <xf numFmtId="0" fontId="0" fillId="0" borderId="4" xfId="0" applyBorder="1" applyAlignment="1" applyProtection="1">
      <alignment horizontal="centerContinuous"/>
      <protection hidden="1"/>
    </xf>
    <xf numFmtId="0" fontId="0" fillId="0" borderId="5" xfId="0" applyBorder="1" applyAlignment="1" applyProtection="1">
      <alignment horizontal="centerContinuous"/>
      <protection hidden="1"/>
    </xf>
    <xf numFmtId="0" fontId="0" fillId="0" borderId="6" xfId="0" applyBorder="1" applyAlignment="1" applyProtection="1">
      <alignment horizontal="centerContinuous"/>
      <protection hidden="1"/>
    </xf>
    <xf numFmtId="0" fontId="33" fillId="0" borderId="7" xfId="0" applyFont="1" applyFill="1" applyBorder="1"/>
    <xf numFmtId="0" fontId="33" fillId="0" borderId="8" xfId="0" applyFont="1" applyFill="1" applyBorder="1" applyAlignment="1">
      <alignment wrapText="1"/>
    </xf>
    <xf numFmtId="0" fontId="32" fillId="0" borderId="7" xfId="0" applyFont="1" applyFill="1" applyBorder="1"/>
    <xf numFmtId="0" fontId="0" fillId="0" borderId="8" xfId="0" applyFill="1" applyBorder="1" applyAlignment="1">
      <alignment wrapText="1"/>
    </xf>
    <xf numFmtId="0" fontId="0" fillId="0" borderId="8" xfId="0" quotePrefix="1" applyFill="1" applyBorder="1" applyAlignment="1">
      <alignment wrapText="1"/>
    </xf>
    <xf numFmtId="0" fontId="0" fillId="0" borderId="28" xfId="0" applyFill="1" applyBorder="1"/>
    <xf numFmtId="0" fontId="0" fillId="9" borderId="7" xfId="0" applyFill="1" applyBorder="1"/>
    <xf numFmtId="0" fontId="0" fillId="9" borderId="8" xfId="0" applyFill="1" applyBorder="1" applyAlignment="1">
      <alignment wrapText="1"/>
    </xf>
    <xf numFmtId="0" fontId="36" fillId="0" borderId="4" xfId="7" applyFont="1" applyBorder="1"/>
    <xf numFmtId="0" fontId="36" fillId="0" borderId="5" xfId="7" applyFont="1" applyBorder="1"/>
    <xf numFmtId="0" fontId="36" fillId="0" borderId="5" xfId="7" applyFont="1" applyBorder="1" applyAlignment="1">
      <alignment horizontal="center"/>
    </xf>
    <xf numFmtId="0" fontId="36" fillId="0" borderId="30" xfId="7" applyFont="1" applyBorder="1"/>
    <xf numFmtId="0" fontId="36" fillId="0" borderId="6" xfId="7" applyFont="1" applyBorder="1"/>
    <xf numFmtId="0" fontId="37" fillId="0" borderId="28" xfId="7" applyFont="1" applyBorder="1"/>
    <xf numFmtId="0" fontId="37" fillId="0" borderId="13" xfId="7" applyFont="1" applyBorder="1" applyAlignment="1">
      <alignment horizontal="center"/>
    </xf>
    <xf numFmtId="0" fontId="37" fillId="0" borderId="31" xfId="7" applyFont="1" applyBorder="1" applyAlignment="1">
      <alignment horizontal="center"/>
    </xf>
    <xf numFmtId="0" fontId="37" fillId="0" borderId="14" xfId="7" applyFont="1" applyBorder="1"/>
    <xf numFmtId="0" fontId="36" fillId="0" borderId="32" xfId="7" applyFont="1" applyBorder="1"/>
    <xf numFmtId="0" fontId="36" fillId="0" borderId="33" xfId="7" applyFont="1" applyBorder="1"/>
    <xf numFmtId="0" fontId="36" fillId="0" borderId="34" xfId="7" applyFont="1" applyBorder="1"/>
    <xf numFmtId="168" fontId="36" fillId="0" borderId="32" xfId="7" applyNumberFormat="1" applyFont="1" applyBorder="1"/>
    <xf numFmtId="0" fontId="36" fillId="0" borderId="35" xfId="7" applyFont="1" applyBorder="1"/>
    <xf numFmtId="0" fontId="36" fillId="0" borderId="36" xfId="7" applyFont="1" applyBorder="1"/>
    <xf numFmtId="0" fontId="36" fillId="0" borderId="37" xfId="7" applyFont="1" applyBorder="1"/>
    <xf numFmtId="168" fontId="36" fillId="0" borderId="35" xfId="7" applyNumberFormat="1" applyFont="1" applyBorder="1"/>
    <xf numFmtId="0" fontId="36" fillId="0" borderId="38" xfId="7" applyFont="1" applyBorder="1"/>
    <xf numFmtId="0" fontId="36" fillId="0" borderId="39" xfId="7" applyFont="1" applyBorder="1"/>
    <xf numFmtId="0" fontId="36" fillId="0" borderId="40" xfId="7" applyFont="1" applyBorder="1"/>
    <xf numFmtId="168" fontId="36" fillId="0" borderId="38" xfId="7" applyNumberFormat="1" applyFont="1" applyBorder="1"/>
    <xf numFmtId="0" fontId="36" fillId="0" borderId="0" xfId="7" quotePrefix="1" applyFont="1"/>
    <xf numFmtId="166" fontId="0" fillId="2" borderId="26" xfId="6" applyNumberFormat="1" applyFont="1" applyFill="1" applyBorder="1" applyProtection="1">
      <protection hidden="1"/>
    </xf>
    <xf numFmtId="0" fontId="19" fillId="0" borderId="0" xfId="0" applyFont="1" applyFill="1" applyBorder="1" applyAlignment="1">
      <alignment wrapText="1"/>
    </xf>
    <xf numFmtId="0" fontId="0" fillId="4" borderId="15" xfId="0" applyFill="1" applyBorder="1"/>
    <xf numFmtId="0" fontId="0" fillId="4" borderId="16" xfId="0" applyFill="1" applyBorder="1"/>
    <xf numFmtId="166" fontId="0" fillId="4" borderId="15" xfId="6" applyNumberFormat="1" applyFont="1" applyFill="1" applyBorder="1" applyProtection="1">
      <protection hidden="1"/>
    </xf>
    <xf numFmtId="166" fontId="0" fillId="4" borderId="16" xfId="6" applyNumberFormat="1" applyFont="1" applyFill="1" applyBorder="1" applyProtection="1">
      <protection hidden="1"/>
    </xf>
    <xf numFmtId="166" fontId="0" fillId="4" borderId="17" xfId="6" applyNumberFormat="1" applyFont="1" applyFill="1" applyBorder="1" applyProtection="1">
      <protection hidden="1"/>
    </xf>
    <xf numFmtId="0" fontId="38" fillId="0" borderId="0" xfId="0" applyFont="1"/>
    <xf numFmtId="0" fontId="0" fillId="10" borderId="0" xfId="0" applyFill="1"/>
    <xf numFmtId="0" fontId="19" fillId="0" borderId="7" xfId="0" applyFont="1" applyFill="1" applyBorder="1" applyAlignment="1">
      <alignment wrapText="1"/>
    </xf>
    <xf numFmtId="0" fontId="19" fillId="0" borderId="7" xfId="0" applyFont="1" applyFill="1" applyBorder="1"/>
    <xf numFmtId="0" fontId="19" fillId="0" borderId="0" xfId="0" applyFont="1" applyFill="1" applyBorder="1"/>
    <xf numFmtId="0" fontId="19" fillId="0" borderId="8" xfId="0" applyFont="1" applyFill="1" applyBorder="1"/>
    <xf numFmtId="0" fontId="17" fillId="4" borderId="15" xfId="0" applyFont="1" applyFill="1" applyBorder="1" applyAlignment="1">
      <alignment horizontal="centerContinuous"/>
    </xf>
    <xf numFmtId="0" fontId="17" fillId="4" borderId="16" xfId="0" applyFont="1" applyFill="1" applyBorder="1" applyAlignment="1">
      <alignment horizontal="centerContinuous"/>
    </xf>
    <xf numFmtId="0" fontId="0" fillId="4" borderId="16" xfId="0" applyFill="1" applyBorder="1" applyAlignment="1">
      <alignment horizontal="centerContinuous"/>
    </xf>
    <xf numFmtId="0" fontId="0" fillId="4" borderId="17" xfId="0" applyFill="1" applyBorder="1" applyAlignment="1">
      <alignment horizontal="centerContinuous"/>
    </xf>
    <xf numFmtId="0" fontId="21" fillId="0" borderId="0" xfId="0" applyFont="1"/>
    <xf numFmtId="0" fontId="0" fillId="2" borderId="0" xfId="0" applyFill="1" applyBorder="1"/>
    <xf numFmtId="43" fontId="0" fillId="2" borderId="0" xfId="6" applyFont="1" applyFill="1" applyBorder="1"/>
    <xf numFmtId="0" fontId="0" fillId="2" borderId="7" xfId="0" applyFill="1" applyBorder="1"/>
    <xf numFmtId="43" fontId="0" fillId="0" borderId="0" xfId="6" applyFont="1" applyFill="1" applyBorder="1"/>
    <xf numFmtId="0" fontId="0" fillId="0" borderId="8" xfId="0" applyFill="1" applyBorder="1" applyAlignment="1">
      <alignment vertical="top" wrapText="1"/>
    </xf>
    <xf numFmtId="0" fontId="39" fillId="0" borderId="0" xfId="8"/>
    <xf numFmtId="0" fontId="25" fillId="0" borderId="0" xfId="0" applyFont="1" applyFill="1" applyBorder="1" applyProtection="1">
      <protection locked="0"/>
    </xf>
    <xf numFmtId="0" fontId="25" fillId="0" borderId="3" xfId="0" applyFont="1" applyFill="1" applyBorder="1" applyProtection="1">
      <protection locked="0"/>
    </xf>
    <xf numFmtId="0" fontId="0" fillId="0" borderId="3" xfId="0" applyFill="1" applyBorder="1" applyProtection="1">
      <protection locked="0"/>
    </xf>
    <xf numFmtId="0" fontId="0" fillId="0" borderId="42" xfId="0" applyFont="1" applyFill="1" applyBorder="1" applyProtection="1">
      <protection locked="0"/>
    </xf>
    <xf numFmtId="0" fontId="25" fillId="0" borderId="43" xfId="0" applyFont="1" applyFill="1" applyBorder="1" applyProtection="1">
      <protection locked="0"/>
    </xf>
    <xf numFmtId="0" fontId="0" fillId="0" borderId="45" xfId="0" applyFont="1" applyFill="1" applyBorder="1" applyProtection="1">
      <protection locked="0"/>
    </xf>
    <xf numFmtId="0" fontId="0" fillId="0" borderId="46" xfId="0" applyFill="1" applyBorder="1" applyProtection="1">
      <protection locked="0"/>
    </xf>
    <xf numFmtId="0" fontId="42" fillId="0" borderId="0" xfId="0" applyFont="1" applyAlignment="1"/>
    <xf numFmtId="0" fontId="16" fillId="0" borderId="41" xfId="0" applyFont="1" applyFill="1" applyBorder="1" applyProtection="1">
      <protection locked="0"/>
    </xf>
    <xf numFmtId="0" fontId="16" fillId="0" borderId="26" xfId="0" applyFont="1" applyFill="1" applyBorder="1" applyProtection="1">
      <protection locked="0"/>
    </xf>
    <xf numFmtId="169" fontId="0" fillId="0" borderId="43" xfId="0" applyNumberFormat="1" applyFont="1" applyFill="1" applyBorder="1" applyProtection="1">
      <protection locked="0"/>
    </xf>
    <xf numFmtId="169" fontId="0" fillId="0" borderId="0" xfId="0" applyNumberFormat="1" applyFont="1" applyFill="1" applyBorder="1" applyProtection="1">
      <protection locked="0"/>
    </xf>
    <xf numFmtId="169" fontId="0" fillId="0" borderId="23" xfId="0" applyNumberFormat="1" applyFont="1" applyFill="1" applyBorder="1" applyProtection="1">
      <protection locked="0"/>
    </xf>
    <xf numFmtId="169" fontId="0" fillId="0" borderId="20" xfId="0" applyNumberFormat="1" applyFont="1" applyFill="1" applyBorder="1" applyProtection="1">
      <protection locked="0"/>
    </xf>
    <xf numFmtId="0" fontId="16" fillId="0" borderId="7" xfId="0" applyFont="1" applyFill="1" applyBorder="1" applyProtection="1">
      <protection locked="0"/>
    </xf>
    <xf numFmtId="169" fontId="0" fillId="0" borderId="43" xfId="0" applyNumberFormat="1" applyFill="1" applyBorder="1" applyProtection="1">
      <protection locked="0"/>
    </xf>
    <xf numFmtId="169" fontId="0" fillId="0" borderId="0" xfId="0" applyNumberFormat="1" applyFill="1" applyBorder="1" applyProtection="1">
      <protection locked="0"/>
    </xf>
    <xf numFmtId="169" fontId="0" fillId="0" borderId="47" xfId="0" applyNumberFormat="1" applyFill="1" applyBorder="1" applyProtection="1">
      <protection locked="0"/>
    </xf>
    <xf numFmtId="0" fontId="25" fillId="0" borderId="47" xfId="0" applyFont="1" applyFill="1" applyBorder="1" applyProtection="1">
      <protection locked="0"/>
    </xf>
    <xf numFmtId="0" fontId="0" fillId="0" borderId="47" xfId="0" applyFill="1" applyBorder="1" applyProtection="1">
      <protection locked="0"/>
    </xf>
    <xf numFmtId="0" fontId="19" fillId="0" borderId="48" xfId="0" applyFont="1" applyFill="1" applyBorder="1" applyAlignment="1">
      <alignment wrapText="1"/>
    </xf>
    <xf numFmtId="0" fontId="0" fillId="0" borderId="49" xfId="0" applyFill="1" applyBorder="1" applyProtection="1">
      <protection locked="0"/>
    </xf>
    <xf numFmtId="169" fontId="0" fillId="0" borderId="44" xfId="0" applyNumberFormat="1" applyFill="1" applyBorder="1" applyProtection="1">
      <protection locked="0"/>
    </xf>
    <xf numFmtId="169" fontId="0" fillId="0" borderId="50" xfId="0" applyNumberFormat="1" applyFill="1" applyBorder="1" applyProtection="1">
      <protection locked="0"/>
    </xf>
    <xf numFmtId="0" fontId="0" fillId="0" borderId="50" xfId="0" applyFill="1" applyBorder="1" applyProtection="1">
      <protection locked="0"/>
    </xf>
    <xf numFmtId="169" fontId="0" fillId="0" borderId="46" xfId="0" applyNumberFormat="1" applyFill="1" applyBorder="1" applyProtection="1">
      <protection locked="0"/>
    </xf>
    <xf numFmtId="0" fontId="0" fillId="0" borderId="51" xfId="0" applyFill="1" applyBorder="1" applyProtection="1">
      <protection locked="0"/>
    </xf>
    <xf numFmtId="0" fontId="0" fillId="0" borderId="52" xfId="0" applyFill="1" applyBorder="1" applyProtection="1">
      <protection locked="0"/>
    </xf>
    <xf numFmtId="0" fontId="16" fillId="0" borderId="3" xfId="0" applyFont="1" applyFill="1" applyBorder="1" applyProtection="1">
      <protection locked="0"/>
    </xf>
    <xf numFmtId="0" fontId="0" fillId="0" borderId="0" xfId="0" applyFont="1" applyFill="1" applyBorder="1" applyProtection="1">
      <protection locked="0"/>
    </xf>
    <xf numFmtId="169" fontId="0" fillId="0" borderId="16" xfId="0" applyNumberFormat="1" applyFill="1" applyBorder="1" applyProtection="1">
      <protection locked="0"/>
    </xf>
    <xf numFmtId="0" fontId="0" fillId="0" borderId="14" xfId="0" applyFill="1" applyBorder="1" applyAlignment="1">
      <alignment wrapText="1"/>
    </xf>
    <xf numFmtId="0" fontId="31" fillId="9" borderId="15" xfId="0" applyFont="1" applyFill="1" applyBorder="1" applyAlignment="1">
      <alignment horizontal="center"/>
    </xf>
    <xf numFmtId="0" fontId="31" fillId="9" borderId="17" xfId="0" applyFont="1" applyFill="1" applyBorder="1" applyAlignment="1">
      <alignment horizontal="center"/>
    </xf>
    <xf numFmtId="0" fontId="42" fillId="10" borderId="0" xfId="0" applyFont="1" applyFill="1" applyAlignment="1">
      <alignment horizontal="left" vertical="center"/>
    </xf>
    <xf numFmtId="0" fontId="0" fillId="10" borderId="4" xfId="0" applyFill="1" applyBorder="1" applyAlignment="1">
      <alignment horizontal="left" wrapText="1"/>
    </xf>
    <xf numFmtId="0" fontId="0" fillId="10" borderId="5" xfId="0" applyFill="1" applyBorder="1" applyAlignment="1">
      <alignment horizontal="left" wrapText="1"/>
    </xf>
    <xf numFmtId="0" fontId="0" fillId="10" borderId="6" xfId="0" applyFill="1" applyBorder="1" applyAlignment="1">
      <alignment horizontal="left" wrapText="1"/>
    </xf>
    <xf numFmtId="0" fontId="0" fillId="10" borderId="28" xfId="0" applyFill="1" applyBorder="1" applyAlignment="1">
      <alignment horizontal="left" wrapText="1"/>
    </xf>
    <xf numFmtId="0" fontId="0" fillId="10" borderId="13" xfId="0" applyFill="1" applyBorder="1" applyAlignment="1">
      <alignment horizontal="left" wrapText="1"/>
    </xf>
    <xf numFmtId="0" fontId="0" fillId="10" borderId="14" xfId="0" applyFill="1" applyBorder="1" applyAlignment="1">
      <alignment horizontal="left" wrapText="1"/>
    </xf>
    <xf numFmtId="0" fontId="0" fillId="10" borderId="4" xfId="0" applyFill="1" applyBorder="1" applyAlignment="1">
      <alignment horizontal="left" vertical="top" wrapText="1"/>
    </xf>
    <xf numFmtId="0" fontId="0" fillId="10" borderId="5" xfId="0" applyFill="1" applyBorder="1" applyAlignment="1">
      <alignment horizontal="left" vertical="top" wrapText="1"/>
    </xf>
    <xf numFmtId="0" fontId="0" fillId="10" borderId="6" xfId="0" applyFill="1" applyBorder="1" applyAlignment="1">
      <alignment horizontal="left" vertical="top" wrapText="1"/>
    </xf>
    <xf numFmtId="0" fontId="0" fillId="10" borderId="28" xfId="0" applyFill="1" applyBorder="1" applyAlignment="1">
      <alignment horizontal="left" vertical="top" wrapText="1"/>
    </xf>
    <xf numFmtId="0" fontId="0" fillId="10" borderId="13" xfId="0" applyFill="1" applyBorder="1" applyAlignment="1">
      <alignment horizontal="left" vertical="top" wrapText="1"/>
    </xf>
    <xf numFmtId="0" fontId="0" fillId="10" borderId="14" xfId="0" applyFill="1" applyBorder="1" applyAlignment="1">
      <alignment horizontal="left" vertical="top" wrapText="1"/>
    </xf>
    <xf numFmtId="0" fontId="0" fillId="10" borderId="7" xfId="0" applyFill="1" applyBorder="1" applyAlignment="1">
      <alignment horizontal="left" vertical="top" wrapText="1"/>
    </xf>
    <xf numFmtId="0" fontId="0" fillId="10" borderId="0" xfId="0" applyFill="1" applyBorder="1" applyAlignment="1">
      <alignment horizontal="left" vertical="top" wrapText="1"/>
    </xf>
    <xf numFmtId="0" fontId="0" fillId="10" borderId="8" xfId="0" applyFill="1" applyBorder="1" applyAlignment="1">
      <alignment horizontal="left" vertical="top" wrapText="1"/>
    </xf>
    <xf numFmtId="0" fontId="0" fillId="10" borderId="0" xfId="0" applyFill="1" applyBorder="1" applyAlignment="1">
      <alignment horizontal="left" wrapText="1"/>
    </xf>
    <xf numFmtId="0" fontId="41" fillId="10" borderId="4" xfId="0" applyFont="1" applyFill="1" applyBorder="1" applyAlignment="1">
      <alignment horizontal="left" wrapText="1"/>
    </xf>
    <xf numFmtId="0" fontId="35" fillId="0" borderId="0" xfId="7" applyFont="1" applyAlignment="1">
      <alignment horizontal="center"/>
    </xf>
  </cellXfs>
  <cellStyles count="9">
    <cellStyle name="Comma" xfId="6" builtinId="3"/>
    <cellStyle name="Currency" xfId="3" builtinId="4"/>
    <cellStyle name="Hyperlink" xfId="8" builtinId="8"/>
    <cellStyle name="Hyperlink 2" xfId="5" xr:uid="{00000000-0005-0000-0000-000001000000}"/>
    <cellStyle name="Normal" xfId="0" builtinId="0"/>
    <cellStyle name="Normal 2" xfId="2" xr:uid="{00000000-0005-0000-0000-000003000000}"/>
    <cellStyle name="Normal 3" xfId="4" xr:uid="{00000000-0005-0000-0000-000004000000}"/>
    <cellStyle name="Normal 4" xfId="7" xr:uid="{EAD0772E-A492-4FE1-AF7C-67E56D3D3836}"/>
    <cellStyle name="Percent" xfId="1" builtinId="5"/>
  </cellStyles>
  <dxfs count="0"/>
  <tableStyles count="0" defaultTableStyle="TableStyleMedium9" defaultPivotStyle="PivotStyleMedium7"/>
  <colors>
    <mruColors>
      <color rgb="FFEAEEF3"/>
      <color rgb="FFEEA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Century Gothic" panose="020B0502020202020204" pitchFamily="34" charset="0"/>
                <a:ea typeface="+mn-ea"/>
                <a:cs typeface="+mn-cs"/>
              </a:defRPr>
            </a:pPr>
            <a:r>
              <a:rPr lang="en-US" sz="1600">
                <a:solidFill>
                  <a:schemeClr val="tx1"/>
                </a:solidFill>
              </a:rPr>
              <a:t>Yearly Project Cash Flows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Century Gothic" panose="020B0502020202020204" pitchFamily="34" charset="0"/>
              <a:ea typeface="+mn-ea"/>
              <a:cs typeface="+mn-cs"/>
            </a:defRPr>
          </a:pPr>
          <a:endParaRPr lang="en-US"/>
        </a:p>
      </c:txPr>
    </c:title>
    <c:autoTitleDeleted val="0"/>
    <c:plotArea>
      <c:layout/>
      <c:barChart>
        <c:barDir val="col"/>
        <c:grouping val="clustered"/>
        <c:varyColors val="0"/>
        <c:ser>
          <c:idx val="0"/>
          <c:order val="0"/>
          <c:tx>
            <c:strRef>
              <c:f>'ROI Summary'!$B$30</c:f>
              <c:strCache>
                <c:ptCount val="1"/>
                <c:pt idx="0">
                  <c:v>CASH FLOW</c:v>
                </c:pt>
              </c:strCache>
            </c:strRef>
          </c:tx>
          <c:spPr>
            <a:solidFill>
              <a:srgbClr val="00B050">
                <a:alpha val="85000"/>
              </a:srgbClr>
            </a:solidFill>
            <a:ln w="9525" cap="flat" cmpd="sng" algn="ctr">
              <a:solidFill>
                <a:schemeClr val="lt1">
                  <a:alpha val="50000"/>
                </a:schemeClr>
              </a:solidFill>
              <a:round/>
            </a:ln>
            <a:effectLst/>
          </c:spPr>
          <c:invertIfNegative val="0"/>
          <c:dLbls>
            <c:delete val="1"/>
          </c:dLbls>
          <c:val>
            <c:numRef>
              <c:f>'ROI Summary'!$C$30:$J$30</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019-4240-B37C-A269D98E2303}"/>
            </c:ext>
          </c:extLst>
        </c:ser>
        <c:ser>
          <c:idx val="1"/>
          <c:order val="1"/>
          <c:tx>
            <c:v>Cumulative Cash Flow</c:v>
          </c:tx>
          <c:spPr>
            <a:solidFill>
              <a:schemeClr val="tx2">
                <a:alpha val="85000"/>
              </a:schemeClr>
            </a:solidFill>
            <a:ln w="9525" cap="flat" cmpd="sng" algn="ctr">
              <a:solidFill>
                <a:schemeClr val="lt1">
                  <a:alpha val="50000"/>
                </a:schemeClr>
              </a:solidFill>
              <a:round/>
            </a:ln>
            <a:effectLst/>
          </c:spPr>
          <c:invertIfNegative val="0"/>
          <c:dLbls>
            <c:delete val="1"/>
          </c:dLbls>
          <c:val>
            <c:numRef>
              <c:f>'ROI Summary'!$C$31:$J$31</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A019-4240-B37C-A269D98E2303}"/>
            </c:ext>
          </c:extLst>
        </c:ser>
        <c:dLbls>
          <c:dLblPos val="inEnd"/>
          <c:showLegendKey val="0"/>
          <c:showVal val="1"/>
          <c:showCatName val="0"/>
          <c:showSerName val="0"/>
          <c:showPercent val="0"/>
          <c:showBubbleSize val="0"/>
        </c:dLbls>
        <c:gapWidth val="65"/>
        <c:axId val="64774528"/>
        <c:axId val="64776064"/>
      </c:barChart>
      <c:catAx>
        <c:axId val="64774528"/>
        <c:scaling>
          <c:orientation val="minMax"/>
        </c:scaling>
        <c:delete val="0"/>
        <c:axPos val="b"/>
        <c:numFmt formatCode="General" sourceLinked="1"/>
        <c:majorTickMark val="none"/>
        <c:minorTickMark val="none"/>
        <c:tickLblPos val="low"/>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050" b="0" i="0" u="none" strike="noStrike" kern="1200" cap="all" baseline="0">
                <a:solidFill>
                  <a:schemeClr val="dk1">
                    <a:lumMod val="75000"/>
                    <a:lumOff val="25000"/>
                  </a:schemeClr>
                </a:solidFill>
                <a:latin typeface="Century Gothic" panose="020B0502020202020204" pitchFamily="34" charset="0"/>
                <a:ea typeface="+mn-ea"/>
                <a:cs typeface="+mn-cs"/>
              </a:defRPr>
            </a:pPr>
            <a:endParaRPr lang="en-US"/>
          </a:p>
        </c:txPr>
        <c:crossAx val="64776064"/>
        <c:crosses val="autoZero"/>
        <c:auto val="1"/>
        <c:lblAlgn val="ctr"/>
        <c:lblOffset val="100"/>
        <c:noMultiLvlLbl val="0"/>
      </c:catAx>
      <c:valAx>
        <c:axId val="64776064"/>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quot;$&quot;* #,##0_);_(&quot;$&quot;* \(#,##0\);_(&quot;$&quot;* &quot;-&quot;??_);_(@_)"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dk1">
                    <a:lumMod val="75000"/>
                    <a:lumOff val="25000"/>
                  </a:schemeClr>
                </a:solidFill>
                <a:latin typeface="Century Gothic" panose="020B0502020202020204" pitchFamily="34" charset="0"/>
                <a:ea typeface="+mn-ea"/>
                <a:cs typeface="+mn-cs"/>
              </a:defRPr>
            </a:pPr>
            <a:endParaRPr lang="en-US"/>
          </a:p>
        </c:txPr>
        <c:crossAx val="6477452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1" i="0" u="none" strike="noStrike" kern="1200" baseline="0">
              <a:solidFill>
                <a:schemeClr val="dk1">
                  <a:lumMod val="75000"/>
                  <a:lumOff val="25000"/>
                </a:schemeClr>
              </a:solidFill>
              <a:latin typeface="Century Gothic" panose="020B0502020202020204" pitchFamily="34" charset="0"/>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232834</xdr:colOff>
      <xdr:row>39</xdr:row>
      <xdr:rowOff>101214</xdr:rowOff>
    </xdr:from>
    <xdr:to>
      <xdr:col>11</xdr:col>
      <xdr:colOff>830580</xdr:colOff>
      <xdr:row>39</xdr:row>
      <xdr:rowOff>4419600</xdr:rowOff>
    </xdr:to>
    <xdr:graphicFrame macro="">
      <xdr:nvGraphicFramePr>
        <xdr:cNvPr id="2" name="Chart 1">
          <a:extLst>
            <a:ext uri="{FF2B5EF4-FFF2-40B4-BE49-F238E27FC236}">
              <a16:creationId xmlns:a16="http://schemas.microsoft.com/office/drawing/2014/main" id="{729162CD-A33A-8B46-9B40-083AAE5CA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266700</xdr:colOff>
      <xdr:row>6</xdr:row>
      <xdr:rowOff>114300</xdr:rowOff>
    </xdr:from>
    <xdr:to>
      <xdr:col>23</xdr:col>
      <xdr:colOff>45720</xdr:colOff>
      <xdr:row>17</xdr:row>
      <xdr:rowOff>144780</xdr:rowOff>
    </xdr:to>
    <xdr:sp macro="" textlink="">
      <xdr:nvSpPr>
        <xdr:cNvPr id="2" name="Rectangle 1">
          <a:extLst>
            <a:ext uri="{FF2B5EF4-FFF2-40B4-BE49-F238E27FC236}">
              <a16:creationId xmlns:a16="http://schemas.microsoft.com/office/drawing/2014/main" id="{65456442-F0BB-7193-170E-D759B5FFA8D1}"/>
            </a:ext>
          </a:extLst>
        </xdr:cNvPr>
        <xdr:cNvSpPr/>
      </xdr:nvSpPr>
      <xdr:spPr>
        <a:xfrm>
          <a:off x="6789420" y="1524000"/>
          <a:ext cx="4526280" cy="24384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Will need to update each of the named ranges as necessry</a:t>
          </a:r>
          <a:r>
            <a:rPr lang="en-US" sz="1100" baseline="0"/>
            <a:t> with annual update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census.gov/quickfacts/fact/table/IA,US/INC910222" TargetMode="External"/><Relationship Id="rId3" Type="http://schemas.openxmlformats.org/officeDocument/2006/relationships/hyperlink" Target="https://injuryfacts.nsc.org/work/costs/workers-compensation-costs/" TargetMode="External"/><Relationship Id="rId7" Type="http://schemas.openxmlformats.org/officeDocument/2006/relationships/hyperlink" Target="https://injuryfacts.nsc.org/work/costs/workers-compensation-costs/" TargetMode="External"/><Relationship Id="rId2" Type="http://schemas.openxmlformats.org/officeDocument/2006/relationships/hyperlink" Target="https://www.michigan.gov/mdot/business/construction/co-analysis" TargetMode="External"/><Relationship Id="rId1" Type="http://schemas.openxmlformats.org/officeDocument/2006/relationships/hyperlink" Target="https://www.fhwa.dot.gov/pavement/lcca/013017.pdf" TargetMode="External"/><Relationship Id="rId6" Type="http://schemas.openxmlformats.org/officeDocument/2006/relationships/hyperlink" Target="https://www.michigan.gov/mdot/business/construction/co-analysis" TargetMode="External"/><Relationship Id="rId5" Type="http://schemas.openxmlformats.org/officeDocument/2006/relationships/hyperlink" Target="https://www.fhwa.dot.gov/pavement/lcca/013017.pdf" TargetMode="External"/><Relationship Id="rId4" Type="http://schemas.openxmlformats.org/officeDocument/2006/relationships/hyperlink" Target="https://www.census.gov/quickfacts/fact/table/IA,US/INC9102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7AE6C-1B27-4FB8-A357-B6B846A2BD83}">
  <sheetPr>
    <tabColor rgb="FF002060"/>
  </sheetPr>
  <dimension ref="B1:C23"/>
  <sheetViews>
    <sheetView tabSelected="1" workbookViewId="0">
      <selection activeCell="C5" sqref="C5"/>
    </sheetView>
  </sheetViews>
  <sheetFormatPr defaultColWidth="9" defaultRowHeight="15.6" x14ac:dyDescent="0.3"/>
  <cols>
    <col min="1" max="1" width="1.5" style="32" customWidth="1"/>
    <col min="2" max="2" width="32.8984375" style="32" bestFit="1" customWidth="1"/>
    <col min="3" max="3" width="82.5" style="144" customWidth="1"/>
    <col min="4" max="16384" width="9" style="32"/>
  </cols>
  <sheetData>
    <row r="1" spans="2:3" ht="9" customHeight="1" thickBot="1" x14ac:dyDescent="0.35"/>
    <row r="2" spans="2:3" ht="21.6" thickBot="1" x14ac:dyDescent="0.45">
      <c r="B2" s="252" t="s">
        <v>0</v>
      </c>
      <c r="C2" s="253"/>
    </row>
    <row r="3" spans="2:3" ht="18" x14ac:dyDescent="0.35">
      <c r="B3" s="166" t="s">
        <v>1</v>
      </c>
      <c r="C3" s="167" t="s">
        <v>2</v>
      </c>
    </row>
    <row r="4" spans="2:3" ht="31.2" x14ac:dyDescent="0.3">
      <c r="B4" s="168" t="s">
        <v>3</v>
      </c>
      <c r="C4" s="169" t="s">
        <v>4</v>
      </c>
    </row>
    <row r="5" spans="2:3" ht="93.6" x14ac:dyDescent="0.3">
      <c r="B5" s="168" t="s">
        <v>5</v>
      </c>
      <c r="C5" s="169" t="s">
        <v>6</v>
      </c>
    </row>
    <row r="6" spans="2:3" x14ac:dyDescent="0.3">
      <c r="B6" s="168" t="s">
        <v>7</v>
      </c>
      <c r="C6" s="169" t="s">
        <v>8</v>
      </c>
    </row>
    <row r="7" spans="2:3" ht="46.8" x14ac:dyDescent="0.3">
      <c r="B7" s="168" t="s">
        <v>9</v>
      </c>
      <c r="C7" s="169" t="s">
        <v>10</v>
      </c>
    </row>
    <row r="8" spans="2:3" ht="31.2" x14ac:dyDescent="0.3">
      <c r="B8" s="168" t="s">
        <v>11</v>
      </c>
      <c r="C8" s="169" t="s">
        <v>12</v>
      </c>
    </row>
    <row r="9" spans="2:3" ht="31.2" x14ac:dyDescent="0.3">
      <c r="B9" s="168" t="s">
        <v>13</v>
      </c>
      <c r="C9" s="169" t="s">
        <v>14</v>
      </c>
    </row>
    <row r="10" spans="2:3" ht="9.75" customHeight="1" x14ac:dyDescent="0.3">
      <c r="B10" s="172"/>
      <c r="C10" s="173"/>
    </row>
    <row r="11" spans="2:3" ht="18" x14ac:dyDescent="0.35">
      <c r="B11" s="166" t="s">
        <v>15</v>
      </c>
      <c r="C11" s="167" t="s">
        <v>16</v>
      </c>
    </row>
    <row r="12" spans="2:3" ht="31.2" x14ac:dyDescent="0.3">
      <c r="B12" s="84" t="s">
        <v>17</v>
      </c>
      <c r="C12" s="169" t="s">
        <v>18</v>
      </c>
    </row>
    <row r="13" spans="2:3" ht="93.6" x14ac:dyDescent="0.3">
      <c r="B13" s="84" t="s">
        <v>19</v>
      </c>
      <c r="C13" s="170" t="s">
        <v>20</v>
      </c>
    </row>
    <row r="14" spans="2:3" x14ac:dyDescent="0.3">
      <c r="B14" s="84" t="s">
        <v>21</v>
      </c>
      <c r="C14" s="169" t="s">
        <v>22</v>
      </c>
    </row>
    <row r="15" spans="2:3" ht="9.75" customHeight="1" x14ac:dyDescent="0.3">
      <c r="B15" s="172"/>
      <c r="C15" s="173"/>
    </row>
    <row r="16" spans="2:3" ht="18" x14ac:dyDescent="0.35">
      <c r="B16" s="166" t="s">
        <v>23</v>
      </c>
      <c r="C16" s="167" t="s">
        <v>24</v>
      </c>
    </row>
    <row r="17" spans="2:3" ht="31.2" x14ac:dyDescent="0.3">
      <c r="B17" s="84" t="s">
        <v>25</v>
      </c>
      <c r="C17" s="169" t="s">
        <v>26</v>
      </c>
    </row>
    <row r="18" spans="2:3" ht="46.8" x14ac:dyDescent="0.3">
      <c r="B18" s="84" t="s">
        <v>27</v>
      </c>
      <c r="C18" s="169" t="s">
        <v>28</v>
      </c>
    </row>
    <row r="19" spans="2:3" ht="62.4" x14ac:dyDescent="0.3">
      <c r="B19" s="84" t="s">
        <v>29</v>
      </c>
      <c r="C19" s="218" t="s">
        <v>30</v>
      </c>
    </row>
    <row r="20" spans="2:3" ht="46.8" x14ac:dyDescent="0.3">
      <c r="B20" s="84" t="s">
        <v>31</v>
      </c>
      <c r="C20" s="169" t="s">
        <v>32</v>
      </c>
    </row>
    <row r="21" spans="2:3" x14ac:dyDescent="0.3">
      <c r="B21" s="84" t="s">
        <v>33</v>
      </c>
      <c r="C21" s="169" t="s">
        <v>34</v>
      </c>
    </row>
    <row r="22" spans="2:3" ht="46.8" x14ac:dyDescent="0.3">
      <c r="B22" s="84" t="s">
        <v>35</v>
      </c>
      <c r="C22" s="169" t="s">
        <v>36</v>
      </c>
    </row>
    <row r="23" spans="2:3" ht="46.8" x14ac:dyDescent="0.3">
      <c r="B23" s="171" t="s">
        <v>37</v>
      </c>
      <c r="C23" s="251" t="s">
        <v>38</v>
      </c>
    </row>
  </sheetData>
  <mergeCells count="1">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E140-120B-4715-840E-0CBA1DC29ECD}">
  <dimension ref="A1:AP47"/>
  <sheetViews>
    <sheetView topLeftCell="D1" workbookViewId="0">
      <selection activeCell="M23" sqref="M23"/>
    </sheetView>
  </sheetViews>
  <sheetFormatPr defaultRowHeight="15.6" x14ac:dyDescent="0.3"/>
  <cols>
    <col min="1" max="1" width="7.3984375" bestFit="1" customWidth="1"/>
    <col min="2" max="2" width="26.19921875" bestFit="1" customWidth="1"/>
    <col min="3" max="3" width="11.8984375" bestFit="1" customWidth="1"/>
    <col min="4" max="4" width="9.5" bestFit="1" customWidth="1"/>
    <col min="5" max="5" width="4.19921875" bestFit="1" customWidth="1"/>
    <col min="6" max="6" width="8.69921875" style="204"/>
    <col min="9" max="9" width="6" style="203" bestFit="1" customWidth="1"/>
    <col min="10" max="14" width="3.69921875" style="203" bestFit="1" customWidth="1"/>
    <col min="15" max="15" width="4.5" style="203" bestFit="1" customWidth="1"/>
    <col min="16" max="16" width="3.69921875" style="203" bestFit="1" customWidth="1"/>
    <col min="17" max="17" width="4.5" style="203" bestFit="1" customWidth="1"/>
    <col min="18" max="20" width="3.69921875" style="203" bestFit="1" customWidth="1"/>
    <col min="21" max="24" width="4.5" style="203" bestFit="1" customWidth="1"/>
    <col min="25" max="27" width="3.69921875" style="203" bestFit="1" customWidth="1"/>
    <col min="28" max="28" width="4.5" style="203" bestFit="1" customWidth="1"/>
    <col min="29" max="29" width="3.69921875" style="203" bestFit="1" customWidth="1"/>
    <col min="30" max="40" width="4.5" style="203" bestFit="1" customWidth="1"/>
    <col min="41" max="41" width="3.69921875" style="203" bestFit="1" customWidth="1"/>
    <col min="42" max="42" width="6" style="203" bestFit="1" customWidth="1"/>
  </cols>
  <sheetData>
    <row r="1" spans="1:41" ht="23.4" thickBot="1" x14ac:dyDescent="0.45">
      <c r="A1" s="272" t="s">
        <v>225</v>
      </c>
      <c r="B1" s="272"/>
      <c r="C1" s="272"/>
      <c r="D1" s="272"/>
      <c r="E1" s="272"/>
      <c r="F1" s="204" t="s">
        <v>226</v>
      </c>
      <c r="G1" t="s">
        <v>227</v>
      </c>
      <c r="H1" s="213" t="s">
        <v>228</v>
      </c>
      <c r="I1" s="203" t="s">
        <v>229</v>
      </c>
      <c r="J1" s="203" t="s">
        <v>230</v>
      </c>
      <c r="K1" s="203" t="s">
        <v>231</v>
      </c>
      <c r="L1" s="203" t="s">
        <v>232</v>
      </c>
      <c r="M1" s="203" t="s">
        <v>233</v>
      </c>
      <c r="N1" s="203" t="s">
        <v>234</v>
      </c>
      <c r="O1" s="203" t="s">
        <v>235</v>
      </c>
      <c r="P1" s="203" t="s">
        <v>236</v>
      </c>
      <c r="Q1" s="203" t="s">
        <v>237</v>
      </c>
      <c r="R1" s="203" t="s">
        <v>238</v>
      </c>
      <c r="S1" s="203" t="s">
        <v>239</v>
      </c>
      <c r="T1" s="203" t="s">
        <v>240</v>
      </c>
      <c r="U1" s="203" t="s">
        <v>241</v>
      </c>
      <c r="V1" s="203" t="s">
        <v>242</v>
      </c>
      <c r="W1" s="203" t="s">
        <v>243</v>
      </c>
      <c r="X1" s="203" t="s">
        <v>244</v>
      </c>
      <c r="Y1" s="203" t="s">
        <v>245</v>
      </c>
      <c r="Z1" s="203" t="s">
        <v>246</v>
      </c>
      <c r="AA1" s="203" t="s">
        <v>247</v>
      </c>
      <c r="AB1" s="203" t="s">
        <v>248</v>
      </c>
      <c r="AC1" s="203" t="s">
        <v>249</v>
      </c>
      <c r="AD1" s="203" t="s">
        <v>250</v>
      </c>
      <c r="AE1" s="203" t="s">
        <v>251</v>
      </c>
      <c r="AF1" s="203" t="s">
        <v>252</v>
      </c>
      <c r="AG1" s="203" t="s">
        <v>253</v>
      </c>
      <c r="AH1" s="203" t="s">
        <v>254</v>
      </c>
      <c r="AI1" s="203" t="s">
        <v>255</v>
      </c>
      <c r="AJ1" s="203" t="s">
        <v>256</v>
      </c>
      <c r="AK1" s="203" t="s">
        <v>257</v>
      </c>
      <c r="AL1" s="203" t="s">
        <v>258</v>
      </c>
      <c r="AM1" s="203" t="s">
        <v>259</v>
      </c>
      <c r="AN1" s="203" t="s">
        <v>260</v>
      </c>
      <c r="AO1" s="203" t="s">
        <v>261</v>
      </c>
    </row>
    <row r="2" spans="1:41" ht="17.399999999999999" x14ac:dyDescent="0.3">
      <c r="A2" s="174"/>
      <c r="B2" s="175"/>
      <c r="C2" s="176"/>
      <c r="D2" s="177"/>
      <c r="E2" s="178"/>
      <c r="G2" t="s">
        <v>229</v>
      </c>
      <c r="H2" s="213" t="s">
        <v>262</v>
      </c>
      <c r="I2" s="203" t="s">
        <v>263</v>
      </c>
      <c r="J2" s="203" t="s">
        <v>263</v>
      </c>
      <c r="K2" s="203" t="s">
        <v>263</v>
      </c>
      <c r="L2" s="203" t="s">
        <v>264</v>
      </c>
      <c r="M2" s="203" t="s">
        <v>263</v>
      </c>
      <c r="N2" s="203" t="s">
        <v>264</v>
      </c>
      <c r="O2" s="203" t="s">
        <v>264</v>
      </c>
      <c r="P2" s="203" t="s">
        <v>264</v>
      </c>
      <c r="Q2" s="203" t="s">
        <v>264</v>
      </c>
      <c r="R2" s="203" t="s">
        <v>264</v>
      </c>
      <c r="S2" s="203" t="s">
        <v>264</v>
      </c>
      <c r="T2" s="203" t="s">
        <v>264</v>
      </c>
      <c r="U2" s="203" t="s">
        <v>264</v>
      </c>
      <c r="V2" s="203" t="s">
        <v>264</v>
      </c>
      <c r="W2" s="203" t="s">
        <v>264</v>
      </c>
      <c r="X2" s="203" t="s">
        <v>264</v>
      </c>
      <c r="Y2" s="203" t="s">
        <v>264</v>
      </c>
      <c r="Z2" s="203" t="s">
        <v>264</v>
      </c>
      <c r="AA2" s="203" t="s">
        <v>264</v>
      </c>
      <c r="AB2" s="203" t="s">
        <v>264</v>
      </c>
      <c r="AC2" s="203" t="s">
        <v>264</v>
      </c>
      <c r="AD2" s="203" t="s">
        <v>264</v>
      </c>
      <c r="AE2" s="203" t="s">
        <v>264</v>
      </c>
      <c r="AF2" s="203" t="s">
        <v>264</v>
      </c>
      <c r="AG2" s="203" t="s">
        <v>264</v>
      </c>
      <c r="AH2" s="203" t="s">
        <v>264</v>
      </c>
      <c r="AI2" s="203" t="s">
        <v>264</v>
      </c>
      <c r="AJ2" s="203" t="s">
        <v>264</v>
      </c>
      <c r="AK2" s="203" t="s">
        <v>264</v>
      </c>
      <c r="AL2" s="203" t="s">
        <v>264</v>
      </c>
      <c r="AM2" s="203" t="s">
        <v>264</v>
      </c>
      <c r="AN2" s="203" t="s">
        <v>264</v>
      </c>
      <c r="AO2" s="203" t="s">
        <v>264</v>
      </c>
    </row>
    <row r="3" spans="1:41" ht="18" thickBot="1" x14ac:dyDescent="0.35">
      <c r="A3" s="179" t="s">
        <v>227</v>
      </c>
      <c r="B3" s="180" t="s">
        <v>265</v>
      </c>
      <c r="C3" s="180" t="s">
        <v>154</v>
      </c>
      <c r="D3" s="181" t="s">
        <v>156</v>
      </c>
      <c r="E3" s="182"/>
      <c r="G3" t="s">
        <v>230</v>
      </c>
      <c r="H3" s="213">
        <v>1</v>
      </c>
      <c r="I3" s="203" t="s">
        <v>266</v>
      </c>
      <c r="J3" s="203" t="s">
        <v>266</v>
      </c>
      <c r="K3" s="203" t="s">
        <v>266</v>
      </c>
      <c r="L3" s="203" t="s">
        <v>263</v>
      </c>
      <c r="M3" s="203" t="s">
        <v>266</v>
      </c>
      <c r="O3" s="203" t="s">
        <v>266</v>
      </c>
      <c r="T3" s="203" t="s">
        <v>266</v>
      </c>
      <c r="AG3" s="203" t="s">
        <v>266</v>
      </c>
    </row>
    <row r="4" spans="1:41" ht="17.399999999999999" x14ac:dyDescent="0.3">
      <c r="A4" s="183" t="s">
        <v>229</v>
      </c>
      <c r="B4" s="184" t="s">
        <v>267</v>
      </c>
      <c r="C4" s="185" t="s">
        <v>263</v>
      </c>
      <c r="D4" s="186">
        <v>0.38539511278820532</v>
      </c>
      <c r="E4" s="185" t="s">
        <v>268</v>
      </c>
      <c r="F4" s="204" t="str">
        <f>A4&amp;C4</f>
        <v>A01E85</v>
      </c>
      <c r="G4" t="s">
        <v>231</v>
      </c>
      <c r="H4" s="213">
        <v>2</v>
      </c>
      <c r="I4" s="203" t="s">
        <v>269</v>
      </c>
      <c r="L4" s="203" t="s">
        <v>266</v>
      </c>
    </row>
    <row r="5" spans="1:41" ht="17.399999999999999" x14ac:dyDescent="0.3">
      <c r="A5" s="187" t="s">
        <v>229</v>
      </c>
      <c r="B5" s="188" t="s">
        <v>267</v>
      </c>
      <c r="C5" s="189" t="s">
        <v>266</v>
      </c>
      <c r="D5" s="190">
        <v>0.40391442824640716</v>
      </c>
      <c r="E5" s="189" t="s">
        <v>268</v>
      </c>
      <c r="F5" s="204" t="str">
        <f t="shared" ref="F5:F46" si="0">A5&amp;C5</f>
        <v>A01GAS</v>
      </c>
      <c r="G5" t="s">
        <v>232</v>
      </c>
      <c r="H5" s="213">
        <v>3</v>
      </c>
    </row>
    <row r="6" spans="1:41" ht="17.399999999999999" x14ac:dyDescent="0.3">
      <c r="A6" s="187" t="s">
        <v>229</v>
      </c>
      <c r="B6" s="188" t="s">
        <v>267</v>
      </c>
      <c r="C6" s="189" t="s">
        <v>269</v>
      </c>
      <c r="D6" s="190">
        <v>0.28978256394025592</v>
      </c>
      <c r="E6" s="189" t="s">
        <v>268</v>
      </c>
      <c r="F6" s="204" t="str">
        <f t="shared" si="0"/>
        <v>A01HYBRID</v>
      </c>
      <c r="G6" t="s">
        <v>233</v>
      </c>
      <c r="H6" s="213">
        <v>4</v>
      </c>
    </row>
    <row r="7" spans="1:41" ht="17.399999999999999" x14ac:dyDescent="0.3">
      <c r="A7" s="187" t="s">
        <v>230</v>
      </c>
      <c r="B7" s="188" t="s">
        <v>270</v>
      </c>
      <c r="C7" s="189" t="s">
        <v>263</v>
      </c>
      <c r="D7" s="190">
        <v>0.44057632557138532</v>
      </c>
      <c r="E7" s="189" t="s">
        <v>268</v>
      </c>
      <c r="F7" s="204" t="str">
        <f t="shared" si="0"/>
        <v>A03E85</v>
      </c>
      <c r="G7" t="s">
        <v>234</v>
      </c>
      <c r="H7" s="213">
        <v>5</v>
      </c>
    </row>
    <row r="8" spans="1:41" ht="17.399999999999999" x14ac:dyDescent="0.3">
      <c r="A8" s="187" t="s">
        <v>230</v>
      </c>
      <c r="B8" s="188" t="s">
        <v>270</v>
      </c>
      <c r="C8" s="189" t="s">
        <v>266</v>
      </c>
      <c r="D8" s="190">
        <v>0.39372209768054722</v>
      </c>
      <c r="E8" s="189" t="s">
        <v>268</v>
      </c>
      <c r="F8" s="204" t="str">
        <f t="shared" si="0"/>
        <v>A03GAS</v>
      </c>
      <c r="G8" t="s">
        <v>235</v>
      </c>
      <c r="H8" s="213">
        <v>6</v>
      </c>
    </row>
    <row r="9" spans="1:41" ht="17.399999999999999" x14ac:dyDescent="0.3">
      <c r="A9" s="187" t="s">
        <v>231</v>
      </c>
      <c r="B9" s="188" t="s">
        <v>271</v>
      </c>
      <c r="C9" s="189" t="s">
        <v>263</v>
      </c>
      <c r="D9" s="190">
        <v>0.39122163346634831</v>
      </c>
      <c r="E9" s="189" t="s">
        <v>268</v>
      </c>
      <c r="F9" s="204" t="str">
        <f t="shared" si="0"/>
        <v>A04E85</v>
      </c>
      <c r="G9" t="s">
        <v>236</v>
      </c>
      <c r="H9" s="213">
        <v>7</v>
      </c>
    </row>
    <row r="10" spans="1:41" ht="17.399999999999999" x14ac:dyDescent="0.3">
      <c r="A10" s="187" t="s">
        <v>231</v>
      </c>
      <c r="B10" s="188" t="s">
        <v>271</v>
      </c>
      <c r="C10" s="189" t="s">
        <v>266</v>
      </c>
      <c r="D10" s="190">
        <v>0.46513801538228566</v>
      </c>
      <c r="E10" s="189" t="s">
        <v>268</v>
      </c>
      <c r="F10" s="204" t="str">
        <f t="shared" si="0"/>
        <v>A04GAS</v>
      </c>
      <c r="G10" t="s">
        <v>237</v>
      </c>
      <c r="H10" s="213">
        <v>8</v>
      </c>
    </row>
    <row r="11" spans="1:41" ht="17.399999999999999" x14ac:dyDescent="0.3">
      <c r="A11" s="187" t="s">
        <v>232</v>
      </c>
      <c r="B11" s="188" t="s">
        <v>272</v>
      </c>
      <c r="C11" s="189" t="s">
        <v>264</v>
      </c>
      <c r="D11" s="190">
        <v>0.53132221869424834</v>
      </c>
      <c r="E11" s="189" t="s">
        <v>268</v>
      </c>
      <c r="F11" s="204" t="str">
        <f t="shared" si="0"/>
        <v>A05DSL</v>
      </c>
      <c r="G11" t="s">
        <v>238</v>
      </c>
    </row>
    <row r="12" spans="1:41" ht="17.399999999999999" x14ac:dyDescent="0.3">
      <c r="A12" s="187" t="s">
        <v>232</v>
      </c>
      <c r="B12" s="188" t="s">
        <v>272</v>
      </c>
      <c r="C12" s="189" t="s">
        <v>263</v>
      </c>
      <c r="D12" s="190">
        <v>0.47900178707214336</v>
      </c>
      <c r="E12" s="189" t="s">
        <v>268</v>
      </c>
      <c r="F12" s="204" t="str">
        <f t="shared" si="0"/>
        <v>A05E85</v>
      </c>
      <c r="G12" t="s">
        <v>239</v>
      </c>
    </row>
    <row r="13" spans="1:41" ht="17.399999999999999" x14ac:dyDescent="0.3">
      <c r="A13" s="187" t="s">
        <v>232</v>
      </c>
      <c r="B13" s="188" t="s">
        <v>272</v>
      </c>
      <c r="C13" s="189" t="s">
        <v>266</v>
      </c>
      <c r="D13" s="190">
        <v>0.5116972993666139</v>
      </c>
      <c r="E13" s="189" t="s">
        <v>268</v>
      </c>
      <c r="F13" s="204" t="str">
        <f t="shared" si="0"/>
        <v>A05GAS</v>
      </c>
      <c r="G13" t="s">
        <v>240</v>
      </c>
    </row>
    <row r="14" spans="1:41" ht="15.6" customHeight="1" x14ac:dyDescent="0.3">
      <c r="A14" s="187" t="s">
        <v>233</v>
      </c>
      <c r="B14" s="188" t="s">
        <v>273</v>
      </c>
      <c r="C14" s="189" t="s">
        <v>263</v>
      </c>
      <c r="D14" s="190">
        <v>0.48922350901224582</v>
      </c>
      <c r="E14" s="189" t="s">
        <v>268</v>
      </c>
      <c r="F14" s="204" t="str">
        <f t="shared" si="0"/>
        <v>A06E85</v>
      </c>
      <c r="G14" t="s">
        <v>241</v>
      </c>
    </row>
    <row r="15" spans="1:41" ht="17.399999999999999" x14ac:dyDescent="0.3">
      <c r="A15" s="187" t="s">
        <v>233</v>
      </c>
      <c r="B15" s="188" t="s">
        <v>273</v>
      </c>
      <c r="C15" s="189" t="s">
        <v>266</v>
      </c>
      <c r="D15" s="190">
        <v>0.507537506436195</v>
      </c>
      <c r="E15" s="189" t="s">
        <v>268</v>
      </c>
      <c r="F15" s="204" t="str">
        <f t="shared" si="0"/>
        <v>A06GAS</v>
      </c>
      <c r="G15" t="s">
        <v>242</v>
      </c>
    </row>
    <row r="16" spans="1:41" ht="17.399999999999999" x14ac:dyDescent="0.3">
      <c r="A16" s="187" t="s">
        <v>234</v>
      </c>
      <c r="B16" s="188" t="s">
        <v>274</v>
      </c>
      <c r="C16" s="189" t="s">
        <v>264</v>
      </c>
      <c r="D16" s="190">
        <v>0.63043720128104663</v>
      </c>
      <c r="E16" s="189" t="s">
        <v>275</v>
      </c>
      <c r="F16" s="204" t="str">
        <f t="shared" si="0"/>
        <v>A07DSL</v>
      </c>
      <c r="G16" t="s">
        <v>243</v>
      </c>
    </row>
    <row r="17" spans="1:7" ht="17.399999999999999" x14ac:dyDescent="0.3">
      <c r="A17" s="187" t="s">
        <v>235</v>
      </c>
      <c r="B17" s="188" t="s">
        <v>276</v>
      </c>
      <c r="C17" s="189" t="s">
        <v>264</v>
      </c>
      <c r="D17" s="190">
        <v>32.924771168651873</v>
      </c>
      <c r="E17" s="189" t="s">
        <v>275</v>
      </c>
      <c r="F17" s="204" t="str">
        <f t="shared" si="0"/>
        <v>A08  DSL</v>
      </c>
      <c r="G17" t="s">
        <v>244</v>
      </c>
    </row>
    <row r="18" spans="1:7" ht="17.399999999999999" x14ac:dyDescent="0.3">
      <c r="A18" s="187" t="s">
        <v>235</v>
      </c>
      <c r="B18" s="188" t="s">
        <v>276</v>
      </c>
      <c r="C18" s="189" t="s">
        <v>266</v>
      </c>
      <c r="D18" s="190">
        <v>23.701734113982567</v>
      </c>
      <c r="E18" s="189" t="s">
        <v>275</v>
      </c>
      <c r="F18" s="204" t="str">
        <f t="shared" si="0"/>
        <v>A08  GAS</v>
      </c>
      <c r="G18" t="s">
        <v>245</v>
      </c>
    </row>
    <row r="19" spans="1:7" ht="17.399999999999999" x14ac:dyDescent="0.3">
      <c r="A19" s="187" t="s">
        <v>236</v>
      </c>
      <c r="B19" s="188" t="s">
        <v>277</v>
      </c>
      <c r="C19" s="189" t="s">
        <v>264</v>
      </c>
      <c r="D19" s="190">
        <v>67.724458664911168</v>
      </c>
      <c r="E19" s="189" t="s">
        <v>275</v>
      </c>
      <c r="F19" s="204" t="str">
        <f t="shared" si="0"/>
        <v>A09DSL</v>
      </c>
      <c r="G19" t="s">
        <v>246</v>
      </c>
    </row>
    <row r="20" spans="1:7" ht="17.399999999999999" x14ac:dyDescent="0.3">
      <c r="A20" s="187" t="s">
        <v>237</v>
      </c>
      <c r="B20" s="188" t="s">
        <v>278</v>
      </c>
      <c r="C20" s="189" t="s">
        <v>264</v>
      </c>
      <c r="D20" s="190">
        <v>35.907596029357236</v>
      </c>
      <c r="E20" s="189" t="s">
        <v>275</v>
      </c>
      <c r="F20" s="204" t="str">
        <f t="shared" si="0"/>
        <v>A11  DSL</v>
      </c>
      <c r="G20" t="s">
        <v>247</v>
      </c>
    </row>
    <row r="21" spans="1:7" ht="17.399999999999999" x14ac:dyDescent="0.3">
      <c r="A21" s="187" t="s">
        <v>238</v>
      </c>
      <c r="B21" s="188" t="s">
        <v>279</v>
      </c>
      <c r="C21" s="189" t="s">
        <v>264</v>
      </c>
      <c r="D21" s="190">
        <v>41.938594824224616</v>
      </c>
      <c r="E21" s="189" t="s">
        <v>275</v>
      </c>
      <c r="F21" s="204" t="str">
        <f t="shared" si="0"/>
        <v>A12DSL</v>
      </c>
      <c r="G21" t="s">
        <v>248</v>
      </c>
    </row>
    <row r="22" spans="1:7" ht="17.399999999999999" x14ac:dyDescent="0.3">
      <c r="A22" s="187" t="s">
        <v>239</v>
      </c>
      <c r="B22" s="188" t="s">
        <v>280</v>
      </c>
      <c r="C22" s="189" t="s">
        <v>264</v>
      </c>
      <c r="D22" s="190">
        <v>36.753220763128496</v>
      </c>
      <c r="E22" s="189" t="s">
        <v>275</v>
      </c>
      <c r="F22" s="204" t="str">
        <f t="shared" si="0"/>
        <v>A13DSL</v>
      </c>
      <c r="G22" t="s">
        <v>249</v>
      </c>
    </row>
    <row r="23" spans="1:7" ht="17.399999999999999" x14ac:dyDescent="0.3">
      <c r="A23" s="187" t="s">
        <v>240</v>
      </c>
      <c r="B23" s="188" t="s">
        <v>281</v>
      </c>
      <c r="C23" s="189" t="s">
        <v>264</v>
      </c>
      <c r="D23" s="190">
        <v>36.874640025073965</v>
      </c>
      <c r="E23" s="189" t="s">
        <v>275</v>
      </c>
      <c r="F23" s="204" t="str">
        <f t="shared" si="0"/>
        <v>A15DSL</v>
      </c>
      <c r="G23" t="s">
        <v>250</v>
      </c>
    </row>
    <row r="24" spans="1:7" ht="17.399999999999999" x14ac:dyDescent="0.3">
      <c r="A24" s="187" t="s">
        <v>240</v>
      </c>
      <c r="B24" s="188" t="s">
        <v>281</v>
      </c>
      <c r="C24" s="189" t="s">
        <v>266</v>
      </c>
      <c r="D24" s="190">
        <v>23.826571985536216</v>
      </c>
      <c r="E24" s="189" t="s">
        <v>275</v>
      </c>
      <c r="F24" s="204" t="str">
        <f t="shared" si="0"/>
        <v>A15GAS</v>
      </c>
      <c r="G24" t="s">
        <v>251</v>
      </c>
    </row>
    <row r="25" spans="1:7" ht="17.399999999999999" x14ac:dyDescent="0.3">
      <c r="A25" s="187" t="s">
        <v>241</v>
      </c>
      <c r="B25" s="188" t="s">
        <v>282</v>
      </c>
      <c r="C25" s="189" t="s">
        <v>264</v>
      </c>
      <c r="D25" s="190">
        <v>38.09143025634058</v>
      </c>
      <c r="E25" s="189" t="s">
        <v>275</v>
      </c>
      <c r="F25" s="204" t="str">
        <f t="shared" si="0"/>
        <v>A16  DSL</v>
      </c>
      <c r="G25" t="s">
        <v>252</v>
      </c>
    </row>
    <row r="26" spans="1:7" ht="17.399999999999999" x14ac:dyDescent="0.3">
      <c r="A26" s="187" t="s">
        <v>242</v>
      </c>
      <c r="B26" s="188" t="s">
        <v>283</v>
      </c>
      <c r="C26" s="189" t="s">
        <v>264</v>
      </c>
      <c r="D26" s="190">
        <v>55.815883527792366</v>
      </c>
      <c r="E26" s="189" t="s">
        <v>275</v>
      </c>
      <c r="F26" s="204" t="str">
        <f t="shared" si="0"/>
        <v>A17  DSL</v>
      </c>
      <c r="G26" t="s">
        <v>253</v>
      </c>
    </row>
    <row r="27" spans="1:7" ht="17.399999999999999" x14ac:dyDescent="0.3">
      <c r="A27" s="187" t="s">
        <v>243</v>
      </c>
      <c r="B27" s="188" t="s">
        <v>284</v>
      </c>
      <c r="C27" s="189" t="s">
        <v>264</v>
      </c>
      <c r="D27" s="190">
        <v>60.842711680136297</v>
      </c>
      <c r="E27" s="189" t="s">
        <v>275</v>
      </c>
      <c r="F27" s="204" t="str">
        <f t="shared" si="0"/>
        <v>A21  DSL</v>
      </c>
      <c r="G27" t="s">
        <v>254</v>
      </c>
    </row>
    <row r="28" spans="1:7" ht="17.399999999999999" x14ac:dyDescent="0.3">
      <c r="A28" s="187" t="s">
        <v>244</v>
      </c>
      <c r="B28" s="188" t="s">
        <v>285</v>
      </c>
      <c r="C28" s="189" t="s">
        <v>264</v>
      </c>
      <c r="D28" s="190">
        <v>40.202730406318054</v>
      </c>
      <c r="E28" s="189" t="s">
        <v>275</v>
      </c>
      <c r="F28" s="204" t="str">
        <f t="shared" si="0"/>
        <v>A22  DSL</v>
      </c>
      <c r="G28" t="s">
        <v>255</v>
      </c>
    </row>
    <row r="29" spans="1:7" ht="17.399999999999999" x14ac:dyDescent="0.3">
      <c r="A29" s="187" t="s">
        <v>245</v>
      </c>
      <c r="B29" s="188" t="s">
        <v>286</v>
      </c>
      <c r="C29" s="189" t="s">
        <v>264</v>
      </c>
      <c r="D29" s="190">
        <v>12.213704001551635</v>
      </c>
      <c r="E29" s="189" t="s">
        <v>275</v>
      </c>
      <c r="F29" s="204" t="str">
        <f t="shared" si="0"/>
        <v>A23DSL</v>
      </c>
      <c r="G29" t="s">
        <v>256</v>
      </c>
    </row>
    <row r="30" spans="1:7" ht="17.399999999999999" x14ac:dyDescent="0.3">
      <c r="A30" s="187" t="s">
        <v>246</v>
      </c>
      <c r="B30" s="188" t="s">
        <v>287</v>
      </c>
      <c r="C30" s="189" t="s">
        <v>264</v>
      </c>
      <c r="D30" s="190">
        <v>22.865848618366471</v>
      </c>
      <c r="E30" s="189" t="s">
        <v>275</v>
      </c>
      <c r="F30" s="204" t="str">
        <f t="shared" si="0"/>
        <v>A24DSL</v>
      </c>
      <c r="G30" t="s">
        <v>257</v>
      </c>
    </row>
    <row r="31" spans="1:7" ht="17.399999999999999" x14ac:dyDescent="0.3">
      <c r="A31" s="187" t="s">
        <v>247</v>
      </c>
      <c r="B31" s="188" t="s">
        <v>288</v>
      </c>
      <c r="C31" s="189" t="s">
        <v>264</v>
      </c>
      <c r="D31" s="190">
        <v>30.29875820038226</v>
      </c>
      <c r="E31" s="189" t="s">
        <v>275</v>
      </c>
      <c r="F31" s="204" t="str">
        <f t="shared" si="0"/>
        <v>A25DSL</v>
      </c>
      <c r="G31" t="s">
        <v>258</v>
      </c>
    </row>
    <row r="32" spans="1:7" ht="17.399999999999999" x14ac:dyDescent="0.3">
      <c r="A32" s="187" t="s">
        <v>248</v>
      </c>
      <c r="B32" s="188" t="s">
        <v>289</v>
      </c>
      <c r="C32" s="189" t="s">
        <v>264</v>
      </c>
      <c r="D32" s="190">
        <v>27.394554111637255</v>
      </c>
      <c r="E32" s="189" t="s">
        <v>275</v>
      </c>
      <c r="F32" s="204" t="str">
        <f t="shared" si="0"/>
        <v>A28  DSL</v>
      </c>
      <c r="G32" t="s">
        <v>259</v>
      </c>
    </row>
    <row r="33" spans="1:7" ht="17.399999999999999" x14ac:dyDescent="0.3">
      <c r="A33" s="187" t="s">
        <v>249</v>
      </c>
      <c r="B33" s="188" t="s">
        <v>290</v>
      </c>
      <c r="C33" s="189" t="s">
        <v>264</v>
      </c>
      <c r="D33" s="190">
        <v>25.497706716174577</v>
      </c>
      <c r="E33" s="189" t="s">
        <v>275</v>
      </c>
      <c r="F33" s="204" t="str">
        <f t="shared" si="0"/>
        <v>A29DSL</v>
      </c>
      <c r="G33" t="s">
        <v>260</v>
      </c>
    </row>
    <row r="34" spans="1:7" ht="17.399999999999999" x14ac:dyDescent="0.3">
      <c r="A34" s="187" t="s">
        <v>250</v>
      </c>
      <c r="B34" s="188" t="s">
        <v>291</v>
      </c>
      <c r="C34" s="189" t="s">
        <v>264</v>
      </c>
      <c r="D34" s="190">
        <v>28.7027307762813</v>
      </c>
      <c r="E34" s="189" t="s">
        <v>275</v>
      </c>
      <c r="F34" s="204" t="str">
        <f t="shared" si="0"/>
        <v>A30  DSL</v>
      </c>
      <c r="G34" t="s">
        <v>261</v>
      </c>
    </row>
    <row r="35" spans="1:7" ht="17.399999999999999" x14ac:dyDescent="0.3">
      <c r="A35" s="187" t="s">
        <v>251</v>
      </c>
      <c r="B35" s="188" t="s">
        <v>292</v>
      </c>
      <c r="C35" s="189" t="s">
        <v>264</v>
      </c>
      <c r="D35" s="190">
        <v>36.723645509665552</v>
      </c>
      <c r="E35" s="189" t="s">
        <v>275</v>
      </c>
      <c r="F35" s="204" t="str">
        <f t="shared" si="0"/>
        <v>A31  DSL</v>
      </c>
    </row>
    <row r="36" spans="1:7" ht="17.399999999999999" x14ac:dyDescent="0.3">
      <c r="A36" s="187" t="s">
        <v>252</v>
      </c>
      <c r="B36" s="188" t="s">
        <v>293</v>
      </c>
      <c r="C36" s="189" t="s">
        <v>264</v>
      </c>
      <c r="D36" s="190">
        <v>210.70033844796541</v>
      </c>
      <c r="E36" s="189" t="s">
        <v>275</v>
      </c>
      <c r="F36" s="204" t="str">
        <f t="shared" si="0"/>
        <v>A34  DSL</v>
      </c>
    </row>
    <row r="37" spans="1:7" ht="17.399999999999999" x14ac:dyDescent="0.3">
      <c r="A37" s="187" t="s">
        <v>253</v>
      </c>
      <c r="B37" s="188" t="s">
        <v>294</v>
      </c>
      <c r="C37" s="189" t="s">
        <v>264</v>
      </c>
      <c r="D37" s="190">
        <v>96.471051738588798</v>
      </c>
      <c r="E37" s="189" t="s">
        <v>275</v>
      </c>
      <c r="F37" s="204" t="str">
        <f t="shared" si="0"/>
        <v>A35  DSL</v>
      </c>
    </row>
    <row r="38" spans="1:7" ht="17.399999999999999" x14ac:dyDescent="0.3">
      <c r="A38" s="187" t="s">
        <v>253</v>
      </c>
      <c r="B38" s="188" t="s">
        <v>294</v>
      </c>
      <c r="C38" s="189" t="s">
        <v>266</v>
      </c>
      <c r="D38" s="190">
        <v>27.183698767152027</v>
      </c>
      <c r="E38" s="189" t="s">
        <v>275</v>
      </c>
      <c r="F38" s="204" t="str">
        <f t="shared" si="0"/>
        <v>A35  GAS</v>
      </c>
    </row>
    <row r="39" spans="1:7" ht="17.399999999999999" x14ac:dyDescent="0.3">
      <c r="A39" s="187" t="s">
        <v>254</v>
      </c>
      <c r="B39" s="188" t="s">
        <v>295</v>
      </c>
      <c r="C39" s="189" t="s">
        <v>264</v>
      </c>
      <c r="D39" s="190">
        <v>29.441142945299426</v>
      </c>
      <c r="E39" s="189" t="s">
        <v>275</v>
      </c>
      <c r="F39" s="204" t="str">
        <f t="shared" si="0"/>
        <v>A36  DSL</v>
      </c>
    </row>
    <row r="40" spans="1:7" ht="17.399999999999999" x14ac:dyDescent="0.3">
      <c r="A40" s="187" t="s">
        <v>255</v>
      </c>
      <c r="B40" s="188" t="s">
        <v>296</v>
      </c>
      <c r="C40" s="189" t="s">
        <v>264</v>
      </c>
      <c r="D40" s="190">
        <v>18.878672216967317</v>
      </c>
      <c r="E40" s="189" t="s">
        <v>275</v>
      </c>
      <c r="F40" s="204" t="str">
        <f t="shared" si="0"/>
        <v>A37  DSL</v>
      </c>
    </row>
    <row r="41" spans="1:7" ht="17.399999999999999" x14ac:dyDescent="0.3">
      <c r="A41" s="187" t="s">
        <v>256</v>
      </c>
      <c r="B41" s="188" t="s">
        <v>297</v>
      </c>
      <c r="C41" s="189" t="s">
        <v>264</v>
      </c>
      <c r="D41" s="190">
        <v>23.198980887238605</v>
      </c>
      <c r="E41" s="189" t="s">
        <v>275</v>
      </c>
      <c r="F41" s="204" t="str">
        <f t="shared" si="0"/>
        <v>A38  DSL</v>
      </c>
    </row>
    <row r="42" spans="1:7" ht="17.399999999999999" x14ac:dyDescent="0.3">
      <c r="A42" s="187" t="s">
        <v>257</v>
      </c>
      <c r="B42" s="188" t="s">
        <v>298</v>
      </c>
      <c r="C42" s="189" t="s">
        <v>264</v>
      </c>
      <c r="D42" s="190">
        <v>26.756130155288666</v>
      </c>
      <c r="E42" s="189" t="s">
        <v>275</v>
      </c>
      <c r="F42" s="204" t="str">
        <f t="shared" si="0"/>
        <v>A39  DSL</v>
      </c>
    </row>
    <row r="43" spans="1:7" ht="17.399999999999999" x14ac:dyDescent="0.3">
      <c r="A43" s="187" t="s">
        <v>258</v>
      </c>
      <c r="B43" s="188" t="s">
        <v>299</v>
      </c>
      <c r="C43" s="189" t="s">
        <v>264</v>
      </c>
      <c r="D43" s="190">
        <v>104.76014030119832</v>
      </c>
      <c r="E43" s="189" t="s">
        <v>275</v>
      </c>
      <c r="F43" s="204" t="str">
        <f t="shared" si="0"/>
        <v>A51  DSL</v>
      </c>
    </row>
    <row r="44" spans="1:7" ht="17.399999999999999" x14ac:dyDescent="0.3">
      <c r="A44" s="187" t="s">
        <v>259</v>
      </c>
      <c r="B44" s="188" t="s">
        <v>300</v>
      </c>
      <c r="C44" s="189" t="s">
        <v>264</v>
      </c>
      <c r="D44" s="190">
        <v>357.17197103604894</v>
      </c>
      <c r="E44" s="189" t="s">
        <v>275</v>
      </c>
      <c r="F44" s="204" t="str">
        <f t="shared" si="0"/>
        <v>A55  DSL</v>
      </c>
    </row>
    <row r="45" spans="1:7" ht="17.399999999999999" x14ac:dyDescent="0.3">
      <c r="A45" s="187" t="s">
        <v>260</v>
      </c>
      <c r="B45" s="188" t="s">
        <v>301</v>
      </c>
      <c r="C45" s="189" t="s">
        <v>264</v>
      </c>
      <c r="D45" s="190">
        <v>424.01440152938875</v>
      </c>
      <c r="E45" s="189" t="s">
        <v>275</v>
      </c>
      <c r="F45" s="204" t="str">
        <f t="shared" si="0"/>
        <v>A60  DSL</v>
      </c>
    </row>
    <row r="46" spans="1:7" ht="18" thickBot="1" x14ac:dyDescent="0.35">
      <c r="A46" s="191" t="s">
        <v>261</v>
      </c>
      <c r="B46" s="192" t="s">
        <v>302</v>
      </c>
      <c r="C46" s="193" t="s">
        <v>264</v>
      </c>
      <c r="D46" s="194">
        <v>127.92317238463755</v>
      </c>
      <c r="E46" s="193" t="s">
        <v>268</v>
      </c>
      <c r="F46" s="204" t="str">
        <f t="shared" si="0"/>
        <v>A63DSL</v>
      </c>
    </row>
    <row r="47" spans="1:7" ht="17.399999999999999" x14ac:dyDescent="0.3">
      <c r="A47" s="195"/>
      <c r="B47" s="195"/>
      <c r="C47" s="195"/>
      <c r="D47" s="195"/>
      <c r="E47" s="195"/>
    </row>
  </sheetData>
  <mergeCells count="1">
    <mergeCell ref="A1:E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63450-6C90-4C76-A0F3-15E5D0E833BC}">
  <dimension ref="A1:A2"/>
  <sheetViews>
    <sheetView workbookViewId="0">
      <selection activeCell="M23" sqref="M23"/>
    </sheetView>
  </sheetViews>
  <sheetFormatPr defaultRowHeight="15.6" x14ac:dyDescent="0.3"/>
  <sheetData>
    <row r="1" spans="1:1" x14ac:dyDescent="0.3">
      <c r="A1" t="s">
        <v>303</v>
      </c>
    </row>
    <row r="2" spans="1:1" x14ac:dyDescent="0.3">
      <c r="A2" t="s">
        <v>228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A7D36-67CB-49D0-A8E4-2826ABAAF8BD}">
  <sheetPr filterMode="1"/>
  <dimension ref="A1:W1234"/>
  <sheetViews>
    <sheetView zoomScale="70" zoomScaleNormal="70" workbookViewId="0">
      <selection activeCell="M23" sqref="M23"/>
    </sheetView>
  </sheetViews>
  <sheetFormatPr defaultColWidth="9" defaultRowHeight="15.6" x14ac:dyDescent="0.3"/>
  <cols>
    <col min="1" max="1" width="43.09765625" style="69" customWidth="1"/>
    <col min="2" max="2" width="8.59765625" style="69" customWidth="1"/>
    <col min="3" max="3" width="1.3984375" style="69" customWidth="1"/>
    <col min="4" max="4" width="54.59765625" style="69" bestFit="1" customWidth="1"/>
    <col min="5" max="5" width="8.5" style="71" customWidth="1"/>
    <col min="6" max="6" width="2" style="69" customWidth="1"/>
    <col min="7" max="7" width="27.09765625" style="69" bestFit="1" customWidth="1"/>
    <col min="8" max="8" width="8.5" style="71" customWidth="1"/>
    <col min="9" max="9" width="1.3984375" style="69" customWidth="1"/>
    <col min="10" max="10" width="32.8984375" style="69" bestFit="1" customWidth="1"/>
    <col min="11" max="11" width="8.5" style="71" customWidth="1"/>
    <col min="12" max="12" width="1.3984375" style="69" customWidth="1"/>
    <col min="13" max="13" width="29.09765625" style="69" bestFit="1" customWidth="1"/>
    <col min="14" max="14" width="8.5" style="71" customWidth="1"/>
    <col min="15" max="15" width="1.3984375" style="69" customWidth="1"/>
    <col min="16" max="16" width="30.69921875" style="69" bestFit="1" customWidth="1"/>
    <col min="17" max="17" width="8.5" style="71" customWidth="1"/>
    <col min="18" max="18" width="1.3984375" style="69" customWidth="1"/>
    <col min="19" max="19" width="30.19921875" style="69" bestFit="1" customWidth="1"/>
    <col min="20" max="20" width="8.5" style="71" customWidth="1"/>
    <col min="21" max="21" width="1.3984375" style="69" customWidth="1"/>
    <col min="22" max="23" width="9" style="69"/>
    <col min="24" max="24" width="1.3984375" style="69" customWidth="1"/>
    <col min="25" max="16384" width="9" style="69"/>
  </cols>
  <sheetData>
    <row r="1" spans="1:23" ht="27" x14ac:dyDescent="0.3">
      <c r="A1" s="72" t="s">
        <v>304</v>
      </c>
      <c r="B1" s="72" t="s">
        <v>305</v>
      </c>
      <c r="D1" s="72" t="s">
        <v>304</v>
      </c>
      <c r="E1" s="70" t="s">
        <v>305</v>
      </c>
      <c r="G1" s="72" t="s">
        <v>304</v>
      </c>
      <c r="H1" s="70" t="s">
        <v>305</v>
      </c>
      <c r="J1" s="72" t="s">
        <v>304</v>
      </c>
      <c r="K1" s="70" t="s">
        <v>305</v>
      </c>
      <c r="M1" s="72" t="s">
        <v>304</v>
      </c>
      <c r="N1" s="70" t="s">
        <v>305</v>
      </c>
      <c r="P1" s="72" t="s">
        <v>304</v>
      </c>
      <c r="Q1" s="70" t="s">
        <v>305</v>
      </c>
      <c r="S1" s="72" t="s">
        <v>304</v>
      </c>
      <c r="T1" s="70" t="s">
        <v>305</v>
      </c>
      <c r="V1" s="72"/>
      <c r="W1" s="73" t="s">
        <v>306</v>
      </c>
    </row>
    <row r="2" spans="1:23" hidden="1" x14ac:dyDescent="0.3">
      <c r="A2" s="67" t="s">
        <v>307</v>
      </c>
      <c r="B2" s="69">
        <v>7</v>
      </c>
      <c r="D2" s="67" t="s">
        <v>308</v>
      </c>
      <c r="E2" s="71">
        <v>15</v>
      </c>
      <c r="G2" s="66" t="s">
        <v>309</v>
      </c>
      <c r="H2" s="71">
        <v>5</v>
      </c>
      <c r="J2" s="67" t="s">
        <v>310</v>
      </c>
      <c r="K2" s="71">
        <v>5</v>
      </c>
      <c r="M2" s="67" t="s">
        <v>311</v>
      </c>
      <c r="N2" s="71">
        <v>5</v>
      </c>
      <c r="P2" s="67" t="s">
        <v>312</v>
      </c>
      <c r="Q2" s="71">
        <v>5</v>
      </c>
      <c r="S2" s="67" t="s">
        <v>313</v>
      </c>
      <c r="T2" s="71">
        <v>5</v>
      </c>
    </row>
    <row r="3" spans="1:23" hidden="1" x14ac:dyDescent="0.3">
      <c r="A3" s="67" t="s">
        <v>314</v>
      </c>
      <c r="B3" s="69">
        <v>7</v>
      </c>
      <c r="D3" s="67" t="s">
        <v>315</v>
      </c>
      <c r="E3" s="71">
        <v>15</v>
      </c>
      <c r="G3" s="66" t="s">
        <v>316</v>
      </c>
      <c r="H3" s="71">
        <v>5</v>
      </c>
      <c r="J3" s="67" t="s">
        <v>317</v>
      </c>
      <c r="K3" s="71">
        <v>5</v>
      </c>
      <c r="M3" s="67" t="s">
        <v>318</v>
      </c>
      <c r="N3" s="71">
        <v>5</v>
      </c>
      <c r="P3" s="67" t="s">
        <v>319</v>
      </c>
      <c r="Q3" s="71">
        <v>10</v>
      </c>
      <c r="S3" s="67" t="s">
        <v>320</v>
      </c>
      <c r="T3" s="71">
        <v>5</v>
      </c>
    </row>
    <row r="4" spans="1:23" hidden="1" x14ac:dyDescent="0.3">
      <c r="A4" s="67" t="s">
        <v>321</v>
      </c>
      <c r="B4" s="69">
        <v>7</v>
      </c>
      <c r="D4" s="67" t="s">
        <v>322</v>
      </c>
      <c r="E4" s="71">
        <v>12</v>
      </c>
      <c r="G4" s="66" t="s">
        <v>323</v>
      </c>
      <c r="H4" s="71">
        <v>5</v>
      </c>
      <c r="J4" s="67" t="s">
        <v>324</v>
      </c>
      <c r="K4" s="71">
        <v>10</v>
      </c>
      <c r="M4" s="67" t="s">
        <v>325</v>
      </c>
      <c r="N4" s="71">
        <v>5</v>
      </c>
      <c r="P4" s="67" t="s">
        <v>326</v>
      </c>
      <c r="Q4" s="71">
        <v>5</v>
      </c>
      <c r="S4" s="67" t="s">
        <v>327</v>
      </c>
      <c r="T4" s="71">
        <v>5</v>
      </c>
    </row>
    <row r="5" spans="1:23" hidden="1" x14ac:dyDescent="0.3">
      <c r="A5" s="67" t="s">
        <v>143</v>
      </c>
      <c r="B5" s="69">
        <v>7</v>
      </c>
      <c r="D5" s="67" t="s">
        <v>328</v>
      </c>
      <c r="E5" s="71">
        <v>12</v>
      </c>
      <c r="G5" s="66" t="s">
        <v>329</v>
      </c>
      <c r="H5" s="71">
        <v>5</v>
      </c>
      <c r="J5" s="67" t="s">
        <v>330</v>
      </c>
      <c r="K5" s="71">
        <v>5</v>
      </c>
      <c r="M5" s="67" t="s">
        <v>331</v>
      </c>
      <c r="N5" s="71">
        <v>5</v>
      </c>
      <c r="P5" s="67" t="s">
        <v>332</v>
      </c>
      <c r="Q5" s="71">
        <v>5</v>
      </c>
      <c r="S5" s="67" t="s">
        <v>333</v>
      </c>
      <c r="T5" s="71">
        <v>5</v>
      </c>
    </row>
    <row r="6" spans="1:23" hidden="1" x14ac:dyDescent="0.3">
      <c r="A6" s="67" t="s">
        <v>334</v>
      </c>
      <c r="B6" s="69">
        <v>7</v>
      </c>
      <c r="D6" s="67" t="s">
        <v>335</v>
      </c>
      <c r="E6" s="71">
        <v>10</v>
      </c>
      <c r="G6" s="66" t="s">
        <v>336</v>
      </c>
      <c r="H6" s="71">
        <v>5</v>
      </c>
      <c r="J6" s="67" t="s">
        <v>337</v>
      </c>
      <c r="K6" s="71">
        <v>5</v>
      </c>
      <c r="M6" s="67" t="s">
        <v>338</v>
      </c>
      <c r="N6" s="71">
        <v>5</v>
      </c>
      <c r="P6" s="67" t="s">
        <v>339</v>
      </c>
      <c r="Q6" s="71">
        <v>10</v>
      </c>
      <c r="S6" s="67" t="s">
        <v>340</v>
      </c>
      <c r="T6" s="71">
        <v>5</v>
      </c>
    </row>
    <row r="7" spans="1:23" hidden="1" x14ac:dyDescent="0.3">
      <c r="A7" s="67" t="s">
        <v>341</v>
      </c>
      <c r="B7" s="69">
        <v>7</v>
      </c>
      <c r="D7" s="69" t="s">
        <v>342</v>
      </c>
      <c r="E7" s="71">
        <v>5</v>
      </c>
      <c r="G7" s="66" t="s">
        <v>343</v>
      </c>
      <c r="H7" s="71">
        <v>5</v>
      </c>
      <c r="J7" s="67" t="s">
        <v>344</v>
      </c>
      <c r="K7" s="71">
        <v>5</v>
      </c>
      <c r="M7" s="67" t="s">
        <v>345</v>
      </c>
      <c r="N7" s="71">
        <v>5</v>
      </c>
      <c r="P7" s="67" t="s">
        <v>346</v>
      </c>
      <c r="Q7" s="71">
        <v>5</v>
      </c>
      <c r="S7" s="67" t="s">
        <v>347</v>
      </c>
      <c r="T7" s="71">
        <v>5</v>
      </c>
    </row>
    <row r="8" spans="1:23" hidden="1" x14ac:dyDescent="0.3">
      <c r="A8" s="67" t="s">
        <v>348</v>
      </c>
      <c r="B8" s="69">
        <v>7</v>
      </c>
      <c r="D8" s="67" t="s">
        <v>349</v>
      </c>
      <c r="E8" s="71">
        <v>15</v>
      </c>
      <c r="G8" s="66" t="s">
        <v>350</v>
      </c>
      <c r="H8" s="71">
        <v>5</v>
      </c>
      <c r="J8" s="67" t="s">
        <v>351</v>
      </c>
      <c r="K8" s="71">
        <v>5</v>
      </c>
      <c r="M8" s="67" t="s">
        <v>352</v>
      </c>
      <c r="N8" s="71">
        <v>5</v>
      </c>
      <c r="P8" s="67" t="s">
        <v>353</v>
      </c>
      <c r="Q8" s="71">
        <v>5</v>
      </c>
      <c r="S8" s="67" t="s">
        <v>354</v>
      </c>
      <c r="T8" s="71">
        <v>5</v>
      </c>
    </row>
    <row r="9" spans="1:23" x14ac:dyDescent="0.3">
      <c r="A9" s="69" t="s">
        <v>355</v>
      </c>
      <c r="B9" s="69">
        <v>5</v>
      </c>
      <c r="D9" s="67" t="s">
        <v>356</v>
      </c>
      <c r="E9" s="71">
        <v>15</v>
      </c>
      <c r="G9" s="66" t="s">
        <v>357</v>
      </c>
      <c r="H9" s="71">
        <v>5</v>
      </c>
      <c r="J9" s="67" t="s">
        <v>358</v>
      </c>
      <c r="K9" s="71">
        <v>5</v>
      </c>
      <c r="M9" s="67" t="s">
        <v>359</v>
      </c>
      <c r="N9" s="71">
        <v>5</v>
      </c>
      <c r="P9" s="67" t="s">
        <v>360</v>
      </c>
      <c r="Q9" s="71">
        <v>10</v>
      </c>
      <c r="S9" s="67" t="s">
        <v>361</v>
      </c>
      <c r="T9" s="71">
        <v>5</v>
      </c>
    </row>
    <row r="10" spans="1:23" x14ac:dyDescent="0.3">
      <c r="A10" s="69" t="s">
        <v>362</v>
      </c>
      <c r="B10" s="69">
        <v>5</v>
      </c>
      <c r="D10" s="67" t="s">
        <v>363</v>
      </c>
      <c r="E10" s="71">
        <v>15</v>
      </c>
      <c r="G10" s="66" t="s">
        <v>364</v>
      </c>
      <c r="H10" s="71">
        <v>5</v>
      </c>
      <c r="J10" s="67" t="s">
        <v>365</v>
      </c>
      <c r="K10" s="71">
        <v>5</v>
      </c>
      <c r="M10" s="67" t="s">
        <v>366</v>
      </c>
      <c r="N10" s="71">
        <v>5</v>
      </c>
      <c r="P10" s="67" t="s">
        <v>367</v>
      </c>
      <c r="Q10" s="71">
        <v>5</v>
      </c>
      <c r="S10" s="67" t="s">
        <v>368</v>
      </c>
      <c r="T10" s="71">
        <v>5</v>
      </c>
    </row>
    <row r="11" spans="1:23" x14ac:dyDescent="0.3">
      <c r="A11" s="69" t="s">
        <v>369</v>
      </c>
      <c r="B11" s="69">
        <v>5</v>
      </c>
      <c r="D11" s="67" t="s">
        <v>370</v>
      </c>
      <c r="E11" s="71">
        <v>15</v>
      </c>
      <c r="G11" s="66" t="s">
        <v>371</v>
      </c>
      <c r="H11" s="71">
        <v>5</v>
      </c>
      <c r="J11" s="67" t="s">
        <v>372</v>
      </c>
      <c r="K11" s="71">
        <v>5</v>
      </c>
      <c r="M11" s="67" t="s">
        <v>373</v>
      </c>
      <c r="N11" s="71">
        <v>5</v>
      </c>
      <c r="P11" s="67" t="s">
        <v>374</v>
      </c>
      <c r="Q11" s="71">
        <v>5</v>
      </c>
      <c r="S11" s="67" t="s">
        <v>375</v>
      </c>
      <c r="T11" s="71">
        <v>5</v>
      </c>
    </row>
    <row r="12" spans="1:23" x14ac:dyDescent="0.3">
      <c r="A12" s="69" t="s">
        <v>376</v>
      </c>
      <c r="B12" s="69">
        <v>5</v>
      </c>
      <c r="D12" s="67" t="s">
        <v>377</v>
      </c>
      <c r="E12" s="71">
        <v>15</v>
      </c>
      <c r="G12" s="66" t="s">
        <v>378</v>
      </c>
      <c r="H12" s="71">
        <v>5</v>
      </c>
      <c r="J12" s="67" t="s">
        <v>379</v>
      </c>
      <c r="K12" s="71">
        <v>5</v>
      </c>
      <c r="M12" s="67" t="s">
        <v>380</v>
      </c>
      <c r="N12" s="71">
        <v>3</v>
      </c>
      <c r="P12" s="67" t="s">
        <v>381</v>
      </c>
      <c r="Q12" s="71">
        <v>5</v>
      </c>
      <c r="S12" s="67" t="s">
        <v>382</v>
      </c>
      <c r="T12" s="71">
        <v>5</v>
      </c>
    </row>
    <row r="13" spans="1:23" hidden="1" x14ac:dyDescent="0.3">
      <c r="A13" s="67" t="s">
        <v>383</v>
      </c>
      <c r="B13" s="69">
        <v>6</v>
      </c>
      <c r="D13" s="67" t="s">
        <v>384</v>
      </c>
      <c r="E13" s="71">
        <v>20</v>
      </c>
      <c r="G13" s="66" t="s">
        <v>385</v>
      </c>
      <c r="H13" s="71">
        <v>5</v>
      </c>
      <c r="J13" s="67" t="s">
        <v>386</v>
      </c>
      <c r="K13" s="71">
        <v>5</v>
      </c>
      <c r="M13" s="67" t="s">
        <v>387</v>
      </c>
      <c r="N13" s="71">
        <v>3</v>
      </c>
      <c r="P13" s="67" t="s">
        <v>388</v>
      </c>
      <c r="Q13" s="71">
        <v>5</v>
      </c>
      <c r="S13" s="67" t="s">
        <v>389</v>
      </c>
      <c r="T13" s="71">
        <v>5</v>
      </c>
    </row>
    <row r="14" spans="1:23" hidden="1" x14ac:dyDescent="0.3">
      <c r="A14" s="67" t="s">
        <v>390</v>
      </c>
      <c r="B14" s="69">
        <v>6</v>
      </c>
      <c r="D14" s="69" t="s">
        <v>391</v>
      </c>
      <c r="E14" s="71">
        <v>5</v>
      </c>
      <c r="G14" s="66" t="s">
        <v>392</v>
      </c>
      <c r="H14" s="71">
        <v>5</v>
      </c>
      <c r="J14" s="67" t="s">
        <v>393</v>
      </c>
      <c r="K14" s="71">
        <v>5</v>
      </c>
      <c r="M14" s="67" t="s">
        <v>394</v>
      </c>
      <c r="N14" s="71">
        <v>5</v>
      </c>
      <c r="P14" s="67" t="s">
        <v>395</v>
      </c>
      <c r="Q14" s="71">
        <v>5</v>
      </c>
      <c r="S14" s="67" t="s">
        <v>396</v>
      </c>
      <c r="T14" s="71">
        <v>5</v>
      </c>
    </row>
    <row r="15" spans="1:23" hidden="1" x14ac:dyDescent="0.3">
      <c r="A15" s="67" t="s">
        <v>397</v>
      </c>
      <c r="B15" s="69">
        <v>6</v>
      </c>
      <c r="D15" s="67" t="s">
        <v>398</v>
      </c>
      <c r="E15" s="71">
        <v>15</v>
      </c>
      <c r="G15" s="66" t="s">
        <v>399</v>
      </c>
      <c r="H15" s="71">
        <v>5</v>
      </c>
      <c r="J15" s="67" t="s">
        <v>400</v>
      </c>
      <c r="K15" s="71">
        <v>5</v>
      </c>
      <c r="M15" s="67" t="s">
        <v>401</v>
      </c>
      <c r="N15" s="71">
        <v>5</v>
      </c>
      <c r="P15" s="67" t="s">
        <v>402</v>
      </c>
      <c r="Q15" s="71">
        <v>5</v>
      </c>
      <c r="S15" s="67" t="s">
        <v>403</v>
      </c>
      <c r="T15" s="71">
        <v>5</v>
      </c>
    </row>
    <row r="16" spans="1:23" hidden="1" x14ac:dyDescent="0.3">
      <c r="A16" s="67" t="s">
        <v>404</v>
      </c>
      <c r="B16" s="69">
        <v>6</v>
      </c>
      <c r="D16" s="67" t="s">
        <v>405</v>
      </c>
      <c r="E16" s="71">
        <v>15</v>
      </c>
      <c r="G16" s="66" t="s">
        <v>406</v>
      </c>
      <c r="H16" s="71">
        <v>5</v>
      </c>
      <c r="J16" s="67" t="s">
        <v>407</v>
      </c>
      <c r="K16" s="71">
        <v>5</v>
      </c>
      <c r="M16" s="67" t="s">
        <v>408</v>
      </c>
      <c r="N16" s="71">
        <v>5</v>
      </c>
      <c r="P16" s="67" t="s">
        <v>409</v>
      </c>
      <c r="Q16" s="71">
        <v>5</v>
      </c>
      <c r="S16" s="67" t="s">
        <v>410</v>
      </c>
      <c r="T16" s="71">
        <v>5</v>
      </c>
    </row>
    <row r="17" spans="1:20" hidden="1" x14ac:dyDescent="0.3">
      <c r="A17" s="67" t="s">
        <v>411</v>
      </c>
      <c r="B17" s="69">
        <v>6</v>
      </c>
      <c r="D17" s="67" t="s">
        <v>412</v>
      </c>
      <c r="E17" s="71">
        <v>15</v>
      </c>
      <c r="G17" s="66" t="s">
        <v>413</v>
      </c>
      <c r="H17" s="71">
        <v>5</v>
      </c>
      <c r="J17" s="67" t="s">
        <v>414</v>
      </c>
      <c r="K17" s="71">
        <v>5</v>
      </c>
      <c r="M17" s="67" t="s">
        <v>415</v>
      </c>
      <c r="N17" s="71">
        <v>5</v>
      </c>
      <c r="P17" s="67" t="s">
        <v>416</v>
      </c>
      <c r="Q17" s="71">
        <v>5</v>
      </c>
      <c r="S17" s="67" t="s">
        <v>417</v>
      </c>
      <c r="T17" s="71">
        <v>5</v>
      </c>
    </row>
    <row r="18" spans="1:20" hidden="1" x14ac:dyDescent="0.3">
      <c r="A18" s="67" t="s">
        <v>418</v>
      </c>
      <c r="B18" s="69">
        <v>6</v>
      </c>
      <c r="D18" s="67" t="s">
        <v>419</v>
      </c>
      <c r="E18" s="71">
        <v>15</v>
      </c>
      <c r="G18" s="66" t="s">
        <v>420</v>
      </c>
      <c r="H18" s="71">
        <v>5</v>
      </c>
      <c r="J18" s="67" t="s">
        <v>421</v>
      </c>
      <c r="K18" s="71">
        <v>5</v>
      </c>
      <c r="M18" s="67" t="s">
        <v>422</v>
      </c>
      <c r="N18" s="71">
        <v>5</v>
      </c>
      <c r="P18" s="67" t="s">
        <v>423</v>
      </c>
      <c r="Q18" s="71">
        <v>5</v>
      </c>
      <c r="S18" s="67" t="s">
        <v>424</v>
      </c>
      <c r="T18" s="71">
        <v>5</v>
      </c>
    </row>
    <row r="19" spans="1:20" hidden="1" x14ac:dyDescent="0.3">
      <c r="A19" s="67" t="s">
        <v>425</v>
      </c>
      <c r="B19" s="69">
        <v>6</v>
      </c>
      <c r="D19" s="67" t="s">
        <v>426</v>
      </c>
      <c r="E19" s="71">
        <v>15</v>
      </c>
      <c r="G19" s="66" t="s">
        <v>427</v>
      </c>
      <c r="H19" s="71">
        <v>5</v>
      </c>
      <c r="J19" s="67" t="s">
        <v>428</v>
      </c>
      <c r="K19" s="71">
        <v>5</v>
      </c>
      <c r="M19" s="67" t="s">
        <v>429</v>
      </c>
      <c r="N19" s="71">
        <v>5</v>
      </c>
      <c r="P19" s="67" t="s">
        <v>430</v>
      </c>
      <c r="Q19" s="71">
        <v>10</v>
      </c>
      <c r="S19" s="67" t="s">
        <v>431</v>
      </c>
      <c r="T19" s="71">
        <v>5</v>
      </c>
    </row>
    <row r="20" spans="1:20" hidden="1" x14ac:dyDescent="0.3">
      <c r="A20" s="67" t="s">
        <v>432</v>
      </c>
      <c r="B20" s="69">
        <v>6</v>
      </c>
      <c r="D20" s="67" t="s">
        <v>433</v>
      </c>
      <c r="E20" s="71">
        <v>6</v>
      </c>
      <c r="G20" s="66" t="s">
        <v>434</v>
      </c>
      <c r="H20" s="71">
        <v>5</v>
      </c>
      <c r="J20" s="67" t="s">
        <v>435</v>
      </c>
      <c r="K20" s="71">
        <v>5</v>
      </c>
      <c r="M20" s="67" t="s">
        <v>436</v>
      </c>
      <c r="N20" s="71">
        <v>5</v>
      </c>
      <c r="P20" s="67" t="s">
        <v>437</v>
      </c>
      <c r="Q20" s="71">
        <v>5</v>
      </c>
      <c r="S20" s="67" t="s">
        <v>438</v>
      </c>
      <c r="T20" s="71">
        <v>5</v>
      </c>
    </row>
    <row r="21" spans="1:20" hidden="1" x14ac:dyDescent="0.3">
      <c r="A21" s="67" t="s">
        <v>439</v>
      </c>
      <c r="B21" s="69">
        <v>6</v>
      </c>
      <c r="D21" s="67" t="s">
        <v>440</v>
      </c>
      <c r="E21" s="71">
        <v>12</v>
      </c>
      <c r="G21" s="66" t="s">
        <v>441</v>
      </c>
      <c r="H21" s="71">
        <v>5</v>
      </c>
      <c r="J21" s="67" t="s">
        <v>442</v>
      </c>
      <c r="K21" s="71">
        <v>5</v>
      </c>
      <c r="M21" s="67" t="s">
        <v>443</v>
      </c>
      <c r="N21" s="71">
        <v>5</v>
      </c>
      <c r="P21" s="67" t="s">
        <v>444</v>
      </c>
      <c r="Q21" s="71">
        <v>5</v>
      </c>
      <c r="S21" s="67" t="s">
        <v>445</v>
      </c>
      <c r="T21" s="71">
        <v>5</v>
      </c>
    </row>
    <row r="22" spans="1:20" hidden="1" x14ac:dyDescent="0.3">
      <c r="A22" s="67" t="s">
        <v>446</v>
      </c>
      <c r="B22" s="69">
        <v>6</v>
      </c>
      <c r="D22" s="69" t="s">
        <v>447</v>
      </c>
      <c r="E22" s="71">
        <v>5</v>
      </c>
      <c r="G22" s="66" t="s">
        <v>448</v>
      </c>
      <c r="H22" s="71">
        <v>5</v>
      </c>
      <c r="J22" s="67" t="s">
        <v>449</v>
      </c>
      <c r="K22" s="71">
        <v>5</v>
      </c>
      <c r="M22" s="67" t="s">
        <v>450</v>
      </c>
      <c r="N22" s="71">
        <v>5</v>
      </c>
      <c r="P22" s="67" t="s">
        <v>451</v>
      </c>
      <c r="Q22" s="71">
        <v>10</v>
      </c>
      <c r="S22" s="67" t="s">
        <v>452</v>
      </c>
      <c r="T22" s="71">
        <v>5</v>
      </c>
    </row>
    <row r="23" spans="1:20" hidden="1" x14ac:dyDescent="0.3">
      <c r="A23" s="67" t="s">
        <v>453</v>
      </c>
      <c r="B23" s="69">
        <v>6</v>
      </c>
      <c r="D23" s="67" t="s">
        <v>454</v>
      </c>
      <c r="E23" s="71">
        <v>12</v>
      </c>
      <c r="G23" s="66" t="s">
        <v>455</v>
      </c>
      <c r="H23" s="71">
        <v>5</v>
      </c>
      <c r="J23" s="67" t="s">
        <v>456</v>
      </c>
      <c r="K23" s="71">
        <v>5</v>
      </c>
      <c r="M23" s="67" t="s">
        <v>457</v>
      </c>
      <c r="N23" s="71">
        <v>5</v>
      </c>
      <c r="P23" s="67" t="s">
        <v>458</v>
      </c>
      <c r="Q23" s="71">
        <v>5</v>
      </c>
      <c r="S23" s="67" t="s">
        <v>459</v>
      </c>
      <c r="T23" s="71">
        <v>5</v>
      </c>
    </row>
    <row r="24" spans="1:20" hidden="1" x14ac:dyDescent="0.3">
      <c r="A24" s="67" t="s">
        <v>460</v>
      </c>
      <c r="B24" s="69">
        <v>6</v>
      </c>
      <c r="D24" s="67" t="s">
        <v>461</v>
      </c>
      <c r="E24" s="71">
        <v>12</v>
      </c>
      <c r="J24" s="67" t="s">
        <v>462</v>
      </c>
      <c r="K24" s="71">
        <v>10</v>
      </c>
      <c r="M24" s="67" t="s">
        <v>463</v>
      </c>
      <c r="N24" s="71">
        <v>5</v>
      </c>
      <c r="P24" s="67" t="s">
        <v>464</v>
      </c>
      <c r="Q24" s="71">
        <v>5</v>
      </c>
      <c r="S24" s="67" t="s">
        <v>465</v>
      </c>
      <c r="T24" s="71">
        <v>5</v>
      </c>
    </row>
    <row r="25" spans="1:20" hidden="1" x14ac:dyDescent="0.3">
      <c r="A25" s="67" t="s">
        <v>466</v>
      </c>
      <c r="B25" s="69">
        <v>6</v>
      </c>
      <c r="D25" s="67" t="s">
        <v>467</v>
      </c>
      <c r="E25" s="71">
        <v>15</v>
      </c>
      <c r="J25" s="67" t="s">
        <v>468</v>
      </c>
      <c r="K25" s="71">
        <v>5</v>
      </c>
      <c r="M25" s="67" t="s">
        <v>469</v>
      </c>
      <c r="N25" s="71">
        <v>5</v>
      </c>
      <c r="P25" s="67" t="s">
        <v>470</v>
      </c>
      <c r="Q25" s="71">
        <v>10</v>
      </c>
      <c r="S25" s="67" t="s">
        <v>471</v>
      </c>
      <c r="T25" s="71">
        <v>5</v>
      </c>
    </row>
    <row r="26" spans="1:20" hidden="1" x14ac:dyDescent="0.3">
      <c r="A26" s="67" t="s">
        <v>472</v>
      </c>
      <c r="B26" s="69">
        <v>6</v>
      </c>
      <c r="D26" s="67" t="s">
        <v>473</v>
      </c>
      <c r="E26" s="71">
        <v>10</v>
      </c>
      <c r="J26" s="67" t="s">
        <v>474</v>
      </c>
      <c r="K26" s="71">
        <v>5</v>
      </c>
      <c r="M26" s="67" t="s">
        <v>475</v>
      </c>
      <c r="N26" s="71">
        <v>5</v>
      </c>
      <c r="P26" s="67" t="s">
        <v>476</v>
      </c>
      <c r="Q26" s="71">
        <v>5</v>
      </c>
      <c r="S26" s="67" t="s">
        <v>477</v>
      </c>
      <c r="T26" s="71">
        <v>5</v>
      </c>
    </row>
    <row r="27" spans="1:20" hidden="1" x14ac:dyDescent="0.3">
      <c r="A27" s="67" t="s">
        <v>478</v>
      </c>
      <c r="B27" s="69">
        <v>6</v>
      </c>
      <c r="D27" s="67" t="s">
        <v>479</v>
      </c>
      <c r="E27" s="71">
        <v>15</v>
      </c>
      <c r="J27" s="67" t="s">
        <v>480</v>
      </c>
      <c r="K27" s="71">
        <v>5</v>
      </c>
      <c r="M27" s="67" t="s">
        <v>481</v>
      </c>
      <c r="N27" s="71">
        <v>5</v>
      </c>
      <c r="P27" s="67" t="s">
        <v>482</v>
      </c>
      <c r="Q27" s="71">
        <v>5</v>
      </c>
      <c r="S27" s="67" t="s">
        <v>483</v>
      </c>
      <c r="T27" s="71">
        <v>5</v>
      </c>
    </row>
    <row r="28" spans="1:20" hidden="1" x14ac:dyDescent="0.3">
      <c r="A28" s="67" t="s">
        <v>484</v>
      </c>
      <c r="B28" s="69">
        <v>6</v>
      </c>
      <c r="D28" s="67" t="s">
        <v>485</v>
      </c>
      <c r="E28" s="71">
        <v>20</v>
      </c>
      <c r="J28" s="67" t="s">
        <v>486</v>
      </c>
      <c r="K28" s="71">
        <v>5</v>
      </c>
      <c r="M28" s="67" t="s">
        <v>487</v>
      </c>
      <c r="N28" s="71">
        <v>5</v>
      </c>
      <c r="P28" s="67" t="s">
        <v>488</v>
      </c>
      <c r="Q28" s="71">
        <v>5</v>
      </c>
      <c r="S28" s="67" t="s">
        <v>489</v>
      </c>
      <c r="T28" s="71">
        <v>5</v>
      </c>
    </row>
    <row r="29" spans="1:20" hidden="1" x14ac:dyDescent="0.3">
      <c r="A29" s="67" t="s">
        <v>490</v>
      </c>
      <c r="B29" s="69">
        <v>6</v>
      </c>
      <c r="D29" s="67" t="s">
        <v>491</v>
      </c>
      <c r="E29" s="71">
        <v>12</v>
      </c>
      <c r="J29" s="67" t="s">
        <v>492</v>
      </c>
      <c r="K29" s="71">
        <v>5</v>
      </c>
      <c r="M29" s="67" t="s">
        <v>493</v>
      </c>
      <c r="N29" s="71">
        <v>5</v>
      </c>
      <c r="P29" s="67" t="s">
        <v>494</v>
      </c>
      <c r="Q29" s="71">
        <v>5</v>
      </c>
      <c r="S29" s="67" t="s">
        <v>495</v>
      </c>
      <c r="T29" s="71">
        <v>5</v>
      </c>
    </row>
    <row r="30" spans="1:20" hidden="1" x14ac:dyDescent="0.3">
      <c r="A30" s="67" t="s">
        <v>496</v>
      </c>
      <c r="B30" s="69">
        <v>6</v>
      </c>
      <c r="D30" s="67" t="s">
        <v>497</v>
      </c>
      <c r="E30" s="71">
        <v>20</v>
      </c>
      <c r="J30" s="67" t="s">
        <v>498</v>
      </c>
      <c r="K30" s="71">
        <v>5</v>
      </c>
      <c r="M30" s="67" t="s">
        <v>499</v>
      </c>
      <c r="N30" s="71">
        <v>5</v>
      </c>
      <c r="P30" s="67" t="s">
        <v>500</v>
      </c>
      <c r="Q30" s="71">
        <v>5</v>
      </c>
      <c r="S30" s="67" t="s">
        <v>501</v>
      </c>
      <c r="T30" s="71">
        <v>3</v>
      </c>
    </row>
    <row r="31" spans="1:20" hidden="1" x14ac:dyDescent="0.3">
      <c r="A31" s="67" t="s">
        <v>502</v>
      </c>
      <c r="B31" s="69">
        <v>6</v>
      </c>
      <c r="D31" s="67" t="s">
        <v>503</v>
      </c>
      <c r="E31" s="71">
        <v>10</v>
      </c>
      <c r="J31" s="67" t="s">
        <v>504</v>
      </c>
      <c r="K31" s="71">
        <v>5</v>
      </c>
      <c r="M31" s="67" t="s">
        <v>505</v>
      </c>
      <c r="N31" s="71">
        <v>5</v>
      </c>
      <c r="P31" s="67" t="s">
        <v>506</v>
      </c>
      <c r="Q31" s="71">
        <v>5</v>
      </c>
      <c r="S31" s="67" t="s">
        <v>507</v>
      </c>
      <c r="T31" s="71">
        <v>5</v>
      </c>
    </row>
    <row r="32" spans="1:20" hidden="1" x14ac:dyDescent="0.3">
      <c r="A32" s="67" t="s">
        <v>508</v>
      </c>
      <c r="B32" s="69">
        <v>7</v>
      </c>
      <c r="D32" s="67" t="s">
        <v>509</v>
      </c>
      <c r="E32" s="71">
        <v>10</v>
      </c>
      <c r="J32" s="67" t="s">
        <v>510</v>
      </c>
      <c r="K32" s="71">
        <v>5</v>
      </c>
      <c r="M32" s="67" t="s">
        <v>511</v>
      </c>
      <c r="N32" s="71">
        <v>5</v>
      </c>
      <c r="P32" s="67" t="s">
        <v>512</v>
      </c>
      <c r="Q32" s="71">
        <v>5</v>
      </c>
      <c r="S32" s="67" t="s">
        <v>513</v>
      </c>
      <c r="T32" s="71">
        <v>5</v>
      </c>
    </row>
    <row r="33" spans="1:20" hidden="1" x14ac:dyDescent="0.3">
      <c r="A33" s="67" t="s">
        <v>514</v>
      </c>
      <c r="B33" s="69">
        <v>7</v>
      </c>
      <c r="D33" s="67" t="s">
        <v>515</v>
      </c>
      <c r="E33" s="71">
        <v>10</v>
      </c>
      <c r="J33" s="67" t="s">
        <v>516</v>
      </c>
      <c r="K33" s="71">
        <v>5</v>
      </c>
      <c r="M33" s="67" t="s">
        <v>517</v>
      </c>
      <c r="N33" s="71">
        <v>5</v>
      </c>
      <c r="P33" s="67" t="s">
        <v>518</v>
      </c>
      <c r="Q33" s="71">
        <v>5</v>
      </c>
      <c r="S33" s="67" t="s">
        <v>519</v>
      </c>
      <c r="T33" s="71">
        <v>5</v>
      </c>
    </row>
    <row r="34" spans="1:20" hidden="1" x14ac:dyDescent="0.3">
      <c r="A34" s="67" t="s">
        <v>520</v>
      </c>
      <c r="B34" s="69">
        <v>7</v>
      </c>
      <c r="D34" s="67" t="s">
        <v>521</v>
      </c>
      <c r="E34" s="71">
        <v>14</v>
      </c>
      <c r="J34" s="67" t="s">
        <v>522</v>
      </c>
      <c r="K34" s="71">
        <v>5</v>
      </c>
      <c r="M34" s="67" t="s">
        <v>523</v>
      </c>
      <c r="N34" s="71">
        <v>5</v>
      </c>
      <c r="P34" s="67" t="s">
        <v>524</v>
      </c>
      <c r="Q34" s="71">
        <v>5</v>
      </c>
      <c r="S34" s="67" t="s">
        <v>525</v>
      </c>
      <c r="T34" s="71">
        <v>5</v>
      </c>
    </row>
    <row r="35" spans="1:20" hidden="1" x14ac:dyDescent="0.3">
      <c r="A35" s="67" t="s">
        <v>526</v>
      </c>
      <c r="B35" s="69">
        <v>7</v>
      </c>
      <c r="D35" s="67" t="s">
        <v>527</v>
      </c>
      <c r="E35" s="71">
        <v>10</v>
      </c>
      <c r="J35" s="67" t="s">
        <v>528</v>
      </c>
      <c r="K35" s="71">
        <v>5</v>
      </c>
      <c r="M35" s="67" t="s">
        <v>529</v>
      </c>
      <c r="N35" s="71">
        <v>5</v>
      </c>
      <c r="P35" s="67" t="s">
        <v>530</v>
      </c>
      <c r="Q35" s="71">
        <v>5</v>
      </c>
      <c r="S35" s="67" t="s">
        <v>531</v>
      </c>
      <c r="T35" s="71">
        <v>5</v>
      </c>
    </row>
    <row r="36" spans="1:20" hidden="1" x14ac:dyDescent="0.3">
      <c r="A36" s="67" t="s">
        <v>532</v>
      </c>
      <c r="B36" s="69">
        <v>7</v>
      </c>
      <c r="D36" s="67" t="s">
        <v>533</v>
      </c>
      <c r="E36" s="71">
        <v>8</v>
      </c>
      <c r="J36" s="67" t="s">
        <v>534</v>
      </c>
      <c r="K36" s="71">
        <v>10</v>
      </c>
      <c r="M36" s="67" t="s">
        <v>535</v>
      </c>
      <c r="N36" s="71">
        <v>5</v>
      </c>
      <c r="P36" s="67" t="s">
        <v>536</v>
      </c>
      <c r="Q36" s="71">
        <v>10</v>
      </c>
      <c r="S36" s="67" t="s">
        <v>537</v>
      </c>
      <c r="T36" s="71">
        <v>5</v>
      </c>
    </row>
    <row r="37" spans="1:20" hidden="1" x14ac:dyDescent="0.3">
      <c r="A37" s="67" t="s">
        <v>538</v>
      </c>
      <c r="B37" s="69">
        <v>7</v>
      </c>
      <c r="D37" s="67" t="s">
        <v>539</v>
      </c>
      <c r="E37" s="71">
        <v>10</v>
      </c>
      <c r="J37" s="67" t="s">
        <v>540</v>
      </c>
      <c r="K37" s="71">
        <v>5</v>
      </c>
      <c r="M37" s="67" t="s">
        <v>541</v>
      </c>
      <c r="N37" s="71">
        <v>5</v>
      </c>
      <c r="P37" s="67" t="s">
        <v>542</v>
      </c>
      <c r="Q37" s="71">
        <v>5</v>
      </c>
      <c r="S37" s="67" t="s">
        <v>543</v>
      </c>
      <c r="T37" s="71">
        <v>5</v>
      </c>
    </row>
    <row r="38" spans="1:20" hidden="1" x14ac:dyDescent="0.3">
      <c r="A38" s="67" t="s">
        <v>544</v>
      </c>
      <c r="B38" s="69">
        <v>7</v>
      </c>
      <c r="D38" s="67" t="s">
        <v>545</v>
      </c>
      <c r="E38" s="71">
        <v>13</v>
      </c>
      <c r="J38" s="67" t="s">
        <v>546</v>
      </c>
      <c r="K38" s="71">
        <v>5</v>
      </c>
      <c r="M38" s="67" t="s">
        <v>547</v>
      </c>
      <c r="N38" s="71">
        <v>5</v>
      </c>
      <c r="P38" s="67" t="s">
        <v>548</v>
      </c>
      <c r="Q38" s="71">
        <v>5</v>
      </c>
      <c r="S38" s="67" t="s">
        <v>549</v>
      </c>
      <c r="T38" s="71">
        <v>5</v>
      </c>
    </row>
    <row r="39" spans="1:20" hidden="1" x14ac:dyDescent="0.3">
      <c r="A39" s="67" t="s">
        <v>550</v>
      </c>
      <c r="B39" s="69">
        <v>7</v>
      </c>
      <c r="D39" s="67" t="s">
        <v>551</v>
      </c>
      <c r="E39" s="71">
        <v>13</v>
      </c>
      <c r="J39" s="67" t="s">
        <v>552</v>
      </c>
      <c r="K39" s="71">
        <v>5</v>
      </c>
      <c r="M39" s="67" t="s">
        <v>553</v>
      </c>
      <c r="N39" s="71">
        <v>5</v>
      </c>
      <c r="P39" s="67" t="s">
        <v>554</v>
      </c>
      <c r="Q39" s="71">
        <v>10</v>
      </c>
      <c r="S39" s="67" t="s">
        <v>555</v>
      </c>
      <c r="T39" s="71">
        <v>5</v>
      </c>
    </row>
    <row r="40" spans="1:20" hidden="1" x14ac:dyDescent="0.3">
      <c r="A40" s="67" t="s">
        <v>556</v>
      </c>
      <c r="B40" s="69">
        <v>7</v>
      </c>
      <c r="D40" s="69" t="s">
        <v>557</v>
      </c>
      <c r="E40" s="71">
        <v>5</v>
      </c>
      <c r="J40" s="67" t="s">
        <v>558</v>
      </c>
      <c r="K40" s="71">
        <v>5</v>
      </c>
      <c r="M40" s="67" t="s">
        <v>559</v>
      </c>
      <c r="N40" s="71">
        <v>5</v>
      </c>
      <c r="P40" s="67" t="s">
        <v>560</v>
      </c>
      <c r="Q40" s="71">
        <v>5</v>
      </c>
      <c r="S40" s="67" t="s">
        <v>561</v>
      </c>
      <c r="T40" s="71">
        <v>5</v>
      </c>
    </row>
    <row r="41" spans="1:20" hidden="1" x14ac:dyDescent="0.3">
      <c r="A41" s="67" t="s">
        <v>562</v>
      </c>
      <c r="B41" s="69">
        <v>7</v>
      </c>
      <c r="D41" s="67" t="s">
        <v>563</v>
      </c>
      <c r="E41" s="71">
        <v>13</v>
      </c>
      <c r="J41" s="67" t="s">
        <v>564</v>
      </c>
      <c r="K41" s="71">
        <v>5</v>
      </c>
      <c r="M41" s="67" t="s">
        <v>565</v>
      </c>
      <c r="N41" s="71">
        <v>5</v>
      </c>
      <c r="P41" s="67" t="s">
        <v>566</v>
      </c>
      <c r="Q41" s="71">
        <v>5</v>
      </c>
      <c r="S41" s="67" t="s">
        <v>567</v>
      </c>
      <c r="T41" s="71">
        <v>5</v>
      </c>
    </row>
    <row r="42" spans="1:20" hidden="1" x14ac:dyDescent="0.3">
      <c r="A42" s="67" t="s">
        <v>568</v>
      </c>
      <c r="B42" s="69">
        <v>7</v>
      </c>
      <c r="D42" s="67" t="s">
        <v>569</v>
      </c>
      <c r="E42" s="71">
        <v>15</v>
      </c>
      <c r="J42" s="67" t="s">
        <v>570</v>
      </c>
      <c r="K42" s="71">
        <v>5</v>
      </c>
      <c r="M42" s="67" t="s">
        <v>571</v>
      </c>
      <c r="N42" s="71">
        <v>5</v>
      </c>
      <c r="P42" s="67" t="s">
        <v>572</v>
      </c>
      <c r="Q42" s="71">
        <v>5</v>
      </c>
      <c r="S42" s="67" t="s">
        <v>573</v>
      </c>
      <c r="T42" s="71">
        <v>5</v>
      </c>
    </row>
    <row r="43" spans="1:20" hidden="1" x14ac:dyDescent="0.3">
      <c r="A43" s="67" t="s">
        <v>574</v>
      </c>
      <c r="B43" s="69">
        <v>7</v>
      </c>
      <c r="D43" s="67" t="s">
        <v>575</v>
      </c>
      <c r="E43" s="71">
        <v>20</v>
      </c>
      <c r="J43" s="67" t="s">
        <v>576</v>
      </c>
      <c r="K43" s="71">
        <v>5</v>
      </c>
      <c r="M43" s="67" t="s">
        <v>577</v>
      </c>
      <c r="N43" s="71">
        <v>5</v>
      </c>
      <c r="P43" s="67" t="s">
        <v>578</v>
      </c>
      <c r="Q43" s="71">
        <v>5</v>
      </c>
      <c r="S43" s="67" t="s">
        <v>579</v>
      </c>
      <c r="T43" s="71">
        <v>5</v>
      </c>
    </row>
    <row r="44" spans="1:20" hidden="1" x14ac:dyDescent="0.3">
      <c r="A44" s="67" t="s">
        <v>580</v>
      </c>
      <c r="B44" s="69">
        <v>7</v>
      </c>
      <c r="D44" s="67" t="s">
        <v>581</v>
      </c>
      <c r="E44" s="71">
        <v>10</v>
      </c>
      <c r="J44" s="67" t="s">
        <v>582</v>
      </c>
      <c r="K44" s="71">
        <v>5</v>
      </c>
      <c r="M44" s="67" t="s">
        <v>583</v>
      </c>
      <c r="N44" s="71">
        <v>5</v>
      </c>
      <c r="P44" s="67" t="s">
        <v>584</v>
      </c>
      <c r="Q44" s="71">
        <v>10</v>
      </c>
      <c r="S44" s="67" t="s">
        <v>585</v>
      </c>
      <c r="T44" s="71">
        <v>5</v>
      </c>
    </row>
    <row r="45" spans="1:20" hidden="1" x14ac:dyDescent="0.3">
      <c r="A45" s="67" t="s">
        <v>586</v>
      </c>
      <c r="B45" s="69">
        <v>7</v>
      </c>
      <c r="D45" s="67" t="s">
        <v>587</v>
      </c>
      <c r="E45" s="71">
        <v>10</v>
      </c>
      <c r="J45" s="67" t="s">
        <v>588</v>
      </c>
      <c r="K45" s="71">
        <v>5</v>
      </c>
      <c r="M45" s="67" t="s">
        <v>589</v>
      </c>
      <c r="N45" s="71">
        <v>5</v>
      </c>
      <c r="P45" s="67" t="s">
        <v>590</v>
      </c>
      <c r="Q45" s="71">
        <v>5</v>
      </c>
      <c r="S45" s="67" t="s">
        <v>591</v>
      </c>
      <c r="T45" s="71">
        <v>5</v>
      </c>
    </row>
    <row r="46" spans="1:20" hidden="1" x14ac:dyDescent="0.3">
      <c r="A46" s="67" t="s">
        <v>592</v>
      </c>
      <c r="B46" s="69">
        <v>12</v>
      </c>
      <c r="D46" s="67" t="s">
        <v>593</v>
      </c>
      <c r="E46" s="71">
        <v>15</v>
      </c>
      <c r="J46" s="67" t="s">
        <v>594</v>
      </c>
      <c r="K46" s="71">
        <v>5</v>
      </c>
      <c r="M46" s="67" t="s">
        <v>595</v>
      </c>
      <c r="N46" s="71">
        <v>5</v>
      </c>
      <c r="P46" s="67" t="s">
        <v>596</v>
      </c>
      <c r="Q46" s="71">
        <v>5</v>
      </c>
      <c r="S46" s="67" t="s">
        <v>597</v>
      </c>
      <c r="T46" s="71">
        <v>2</v>
      </c>
    </row>
    <row r="47" spans="1:20" hidden="1" x14ac:dyDescent="0.3">
      <c r="A47" s="67" t="s">
        <v>598</v>
      </c>
      <c r="B47" s="69">
        <v>12</v>
      </c>
      <c r="D47" s="67" t="s">
        <v>599</v>
      </c>
      <c r="E47" s="71">
        <v>15</v>
      </c>
      <c r="J47" s="67" t="s">
        <v>600</v>
      </c>
      <c r="K47" s="71">
        <v>5</v>
      </c>
      <c r="M47" s="67" t="s">
        <v>601</v>
      </c>
      <c r="N47" s="71">
        <v>5</v>
      </c>
      <c r="P47" s="67" t="s">
        <v>602</v>
      </c>
      <c r="Q47" s="71">
        <v>5</v>
      </c>
      <c r="S47" s="67" t="s">
        <v>603</v>
      </c>
      <c r="T47" s="71">
        <v>5</v>
      </c>
    </row>
    <row r="48" spans="1:20" hidden="1" x14ac:dyDescent="0.3">
      <c r="A48" s="67" t="s">
        <v>604</v>
      </c>
      <c r="B48" s="69">
        <v>12</v>
      </c>
      <c r="D48" s="67" t="s">
        <v>605</v>
      </c>
      <c r="E48" s="71">
        <v>15</v>
      </c>
      <c r="J48" s="67" t="s">
        <v>606</v>
      </c>
      <c r="K48" s="71">
        <v>5</v>
      </c>
      <c r="M48" s="67" t="s">
        <v>607</v>
      </c>
      <c r="N48" s="71">
        <v>5</v>
      </c>
      <c r="P48" s="67" t="s">
        <v>608</v>
      </c>
      <c r="Q48" s="71">
        <v>10</v>
      </c>
      <c r="S48" s="67" t="s">
        <v>609</v>
      </c>
      <c r="T48" s="71">
        <v>5</v>
      </c>
    </row>
    <row r="49" spans="1:20" hidden="1" x14ac:dyDescent="0.3">
      <c r="A49" s="67" t="s">
        <v>610</v>
      </c>
      <c r="B49" s="69">
        <v>12</v>
      </c>
      <c r="D49" s="67" t="s">
        <v>611</v>
      </c>
      <c r="E49" s="71">
        <v>15</v>
      </c>
      <c r="J49" s="67" t="s">
        <v>612</v>
      </c>
      <c r="K49" s="71">
        <v>5</v>
      </c>
      <c r="M49" s="67" t="s">
        <v>613</v>
      </c>
      <c r="N49" s="71">
        <v>5</v>
      </c>
      <c r="P49" s="67" t="s">
        <v>614</v>
      </c>
      <c r="Q49" s="71">
        <v>5</v>
      </c>
      <c r="S49" s="67" t="s">
        <v>615</v>
      </c>
      <c r="T49" s="71">
        <v>5</v>
      </c>
    </row>
    <row r="50" spans="1:20" hidden="1" x14ac:dyDescent="0.3">
      <c r="A50" s="67" t="s">
        <v>616</v>
      </c>
      <c r="B50" s="69">
        <v>12</v>
      </c>
      <c r="D50" s="67" t="s">
        <v>617</v>
      </c>
      <c r="E50" s="71">
        <v>15</v>
      </c>
      <c r="J50" s="67" t="s">
        <v>618</v>
      </c>
      <c r="K50" s="71">
        <v>5</v>
      </c>
      <c r="M50" s="67" t="s">
        <v>619</v>
      </c>
      <c r="N50" s="71">
        <v>5</v>
      </c>
      <c r="P50" s="67" t="s">
        <v>620</v>
      </c>
      <c r="Q50" s="71">
        <v>5</v>
      </c>
      <c r="S50" s="67" t="s">
        <v>621</v>
      </c>
      <c r="T50" s="71">
        <v>5</v>
      </c>
    </row>
    <row r="51" spans="1:20" hidden="1" x14ac:dyDescent="0.3">
      <c r="A51" s="67" t="s">
        <v>622</v>
      </c>
      <c r="B51" s="69">
        <v>12</v>
      </c>
      <c r="D51" s="69" t="s">
        <v>623</v>
      </c>
      <c r="E51" s="71">
        <v>5</v>
      </c>
      <c r="J51" s="67" t="s">
        <v>624</v>
      </c>
      <c r="K51" s="71">
        <v>5</v>
      </c>
      <c r="M51" s="67" t="s">
        <v>625</v>
      </c>
      <c r="N51" s="71">
        <v>5</v>
      </c>
      <c r="P51" s="67" t="s">
        <v>626</v>
      </c>
      <c r="Q51" s="71">
        <v>10</v>
      </c>
      <c r="S51" s="67" t="s">
        <v>627</v>
      </c>
      <c r="T51" s="71">
        <v>5</v>
      </c>
    </row>
    <row r="52" spans="1:20" hidden="1" x14ac:dyDescent="0.3">
      <c r="A52" s="67" t="s">
        <v>628</v>
      </c>
      <c r="B52" s="69">
        <v>12</v>
      </c>
      <c r="D52" s="67" t="s">
        <v>629</v>
      </c>
      <c r="E52" s="71">
        <v>7</v>
      </c>
      <c r="J52" s="67" t="s">
        <v>630</v>
      </c>
      <c r="K52" s="71">
        <v>5</v>
      </c>
      <c r="M52" s="67" t="s">
        <v>631</v>
      </c>
      <c r="N52" s="71">
        <v>5</v>
      </c>
      <c r="P52" s="67" t="s">
        <v>632</v>
      </c>
      <c r="Q52" s="71">
        <v>10</v>
      </c>
      <c r="S52" s="67" t="s">
        <v>633</v>
      </c>
      <c r="T52" s="71">
        <v>5</v>
      </c>
    </row>
    <row r="53" spans="1:20" hidden="1" x14ac:dyDescent="0.3">
      <c r="A53" s="67" t="s">
        <v>634</v>
      </c>
      <c r="B53" s="69">
        <v>14</v>
      </c>
      <c r="D53" s="67" t="s">
        <v>635</v>
      </c>
      <c r="E53" s="71">
        <v>10</v>
      </c>
      <c r="J53" s="67" t="s">
        <v>636</v>
      </c>
      <c r="K53" s="71">
        <v>5</v>
      </c>
      <c r="M53" s="67" t="s">
        <v>637</v>
      </c>
      <c r="N53" s="71">
        <v>5</v>
      </c>
      <c r="P53" s="67" t="s">
        <v>638</v>
      </c>
      <c r="Q53" s="71">
        <v>5</v>
      </c>
      <c r="S53" s="67" t="s">
        <v>639</v>
      </c>
      <c r="T53" s="71">
        <v>2</v>
      </c>
    </row>
    <row r="54" spans="1:20" hidden="1" x14ac:dyDescent="0.3">
      <c r="A54" s="67" t="s">
        <v>640</v>
      </c>
      <c r="B54" s="69">
        <v>15</v>
      </c>
      <c r="D54" s="67" t="s">
        <v>641</v>
      </c>
      <c r="E54" s="71">
        <v>10</v>
      </c>
      <c r="J54" s="67" t="s">
        <v>642</v>
      </c>
      <c r="K54" s="71">
        <v>5</v>
      </c>
      <c r="M54" s="67" t="s">
        <v>643</v>
      </c>
      <c r="N54" s="71">
        <v>5</v>
      </c>
      <c r="P54" s="67" t="s">
        <v>644</v>
      </c>
      <c r="Q54" s="71">
        <v>10</v>
      </c>
      <c r="S54" s="67" t="s">
        <v>645</v>
      </c>
      <c r="T54" s="71">
        <v>5</v>
      </c>
    </row>
    <row r="55" spans="1:20" hidden="1" x14ac:dyDescent="0.3">
      <c r="A55" s="67" t="s">
        <v>646</v>
      </c>
      <c r="B55" s="69">
        <v>15</v>
      </c>
      <c r="D55" s="67" t="s">
        <v>647</v>
      </c>
      <c r="E55" s="71">
        <v>10</v>
      </c>
      <c r="J55" s="67" t="s">
        <v>648</v>
      </c>
      <c r="K55" s="71">
        <v>5</v>
      </c>
      <c r="M55" s="67" t="s">
        <v>649</v>
      </c>
      <c r="N55" s="71">
        <v>5</v>
      </c>
      <c r="P55" s="67" t="s">
        <v>650</v>
      </c>
      <c r="Q55" s="71">
        <v>5</v>
      </c>
      <c r="S55" s="67" t="s">
        <v>651</v>
      </c>
      <c r="T55" s="71">
        <v>5</v>
      </c>
    </row>
    <row r="56" spans="1:20" hidden="1" x14ac:dyDescent="0.3">
      <c r="A56" s="67" t="s">
        <v>652</v>
      </c>
      <c r="B56" s="69">
        <v>15</v>
      </c>
      <c r="D56" s="67" t="s">
        <v>653</v>
      </c>
      <c r="E56" s="71">
        <v>10</v>
      </c>
      <c r="J56" s="67" t="s">
        <v>654</v>
      </c>
      <c r="K56" s="71">
        <v>5</v>
      </c>
      <c r="P56" s="67" t="s">
        <v>655</v>
      </c>
      <c r="Q56" s="71">
        <v>5</v>
      </c>
      <c r="S56" s="67" t="s">
        <v>656</v>
      </c>
      <c r="T56" s="71">
        <v>5</v>
      </c>
    </row>
    <row r="57" spans="1:20" hidden="1" x14ac:dyDescent="0.3">
      <c r="A57" s="67" t="s">
        <v>657</v>
      </c>
      <c r="B57" s="69">
        <v>12</v>
      </c>
      <c r="D57" s="67" t="s">
        <v>658</v>
      </c>
      <c r="E57" s="71">
        <v>15</v>
      </c>
      <c r="J57" s="67" t="s">
        <v>659</v>
      </c>
      <c r="K57" s="71">
        <v>5</v>
      </c>
      <c r="P57" s="67" t="s">
        <v>660</v>
      </c>
      <c r="Q57" s="71">
        <v>5</v>
      </c>
      <c r="S57" s="67" t="s">
        <v>661</v>
      </c>
      <c r="T57" s="71">
        <v>5</v>
      </c>
    </row>
    <row r="58" spans="1:20" hidden="1" x14ac:dyDescent="0.3">
      <c r="A58" s="67" t="s">
        <v>662</v>
      </c>
      <c r="B58" s="69">
        <v>12</v>
      </c>
      <c r="D58" s="67" t="s">
        <v>663</v>
      </c>
      <c r="E58" s="71">
        <v>15</v>
      </c>
      <c r="J58" s="67" t="s">
        <v>664</v>
      </c>
      <c r="K58" s="71">
        <v>5</v>
      </c>
      <c r="P58" s="67" t="s">
        <v>665</v>
      </c>
      <c r="Q58" s="71">
        <v>10</v>
      </c>
      <c r="S58" s="67" t="s">
        <v>666</v>
      </c>
      <c r="T58" s="71">
        <v>5</v>
      </c>
    </row>
    <row r="59" spans="1:20" hidden="1" x14ac:dyDescent="0.3">
      <c r="A59" s="67" t="s">
        <v>667</v>
      </c>
      <c r="B59" s="69">
        <v>12</v>
      </c>
      <c r="D59" s="67" t="s">
        <v>668</v>
      </c>
      <c r="E59" s="71">
        <v>15</v>
      </c>
      <c r="J59" s="67" t="s">
        <v>669</v>
      </c>
      <c r="K59" s="71">
        <v>5</v>
      </c>
      <c r="P59" s="67" t="s">
        <v>670</v>
      </c>
      <c r="Q59" s="71">
        <v>5</v>
      </c>
      <c r="S59" s="67" t="s">
        <v>671</v>
      </c>
      <c r="T59" s="71">
        <v>5</v>
      </c>
    </row>
    <row r="60" spans="1:20" hidden="1" x14ac:dyDescent="0.3">
      <c r="A60" s="67" t="s">
        <v>672</v>
      </c>
      <c r="B60" s="69">
        <v>12</v>
      </c>
      <c r="D60" s="67" t="s">
        <v>673</v>
      </c>
      <c r="E60" s="71">
        <v>15</v>
      </c>
      <c r="J60" s="67" t="s">
        <v>674</v>
      </c>
      <c r="K60" s="71">
        <v>5</v>
      </c>
      <c r="P60" s="67" t="s">
        <v>675</v>
      </c>
      <c r="Q60" s="71">
        <v>5</v>
      </c>
      <c r="S60" s="67" t="s">
        <v>676</v>
      </c>
      <c r="T60" s="71">
        <v>5</v>
      </c>
    </row>
    <row r="61" spans="1:20" hidden="1" x14ac:dyDescent="0.3">
      <c r="A61" s="67" t="s">
        <v>677</v>
      </c>
      <c r="B61" s="69">
        <v>12</v>
      </c>
      <c r="D61" s="67" t="s">
        <v>678</v>
      </c>
      <c r="E61" s="71">
        <v>15</v>
      </c>
      <c r="J61" s="67" t="s">
        <v>679</v>
      </c>
      <c r="K61" s="71">
        <v>5</v>
      </c>
      <c r="P61" s="67" t="s">
        <v>680</v>
      </c>
      <c r="Q61" s="71">
        <v>5</v>
      </c>
      <c r="S61" s="67" t="s">
        <v>681</v>
      </c>
      <c r="T61" s="71">
        <v>5</v>
      </c>
    </row>
    <row r="62" spans="1:20" hidden="1" x14ac:dyDescent="0.3">
      <c r="A62" s="67" t="s">
        <v>682</v>
      </c>
      <c r="B62" s="69">
        <v>15</v>
      </c>
      <c r="D62" s="67" t="s">
        <v>683</v>
      </c>
      <c r="E62" s="71">
        <v>15</v>
      </c>
      <c r="J62" s="67" t="s">
        <v>684</v>
      </c>
      <c r="K62" s="71">
        <v>5</v>
      </c>
      <c r="P62" s="67" t="s">
        <v>685</v>
      </c>
      <c r="Q62" s="71">
        <v>5</v>
      </c>
      <c r="S62" s="67" t="s">
        <v>686</v>
      </c>
      <c r="T62" s="71">
        <v>5</v>
      </c>
    </row>
    <row r="63" spans="1:20" hidden="1" x14ac:dyDescent="0.3">
      <c r="A63" s="67" t="s">
        <v>687</v>
      </c>
      <c r="B63" s="69">
        <v>15</v>
      </c>
      <c r="D63" s="67" t="s">
        <v>688</v>
      </c>
      <c r="E63" s="71">
        <v>20</v>
      </c>
      <c r="J63" s="67" t="s">
        <v>689</v>
      </c>
      <c r="K63" s="71">
        <v>5</v>
      </c>
      <c r="P63" s="67" t="s">
        <v>690</v>
      </c>
      <c r="Q63" s="71">
        <v>10</v>
      </c>
      <c r="S63" s="67" t="s">
        <v>691</v>
      </c>
      <c r="T63" s="71">
        <v>5</v>
      </c>
    </row>
    <row r="64" spans="1:20" hidden="1" x14ac:dyDescent="0.3">
      <c r="A64" s="67" t="s">
        <v>692</v>
      </c>
      <c r="B64" s="69">
        <v>15</v>
      </c>
      <c r="D64" s="67" t="s">
        <v>693</v>
      </c>
      <c r="E64" s="71">
        <v>20</v>
      </c>
      <c r="J64" s="67" t="s">
        <v>694</v>
      </c>
      <c r="K64" s="71">
        <v>5</v>
      </c>
      <c r="P64" s="67" t="s">
        <v>695</v>
      </c>
      <c r="Q64" s="71">
        <v>5</v>
      </c>
      <c r="S64" s="67" t="s">
        <v>696</v>
      </c>
      <c r="T64" s="71">
        <v>5</v>
      </c>
    </row>
    <row r="65" spans="1:20" hidden="1" x14ac:dyDescent="0.3">
      <c r="A65" s="67" t="s">
        <v>697</v>
      </c>
      <c r="B65" s="69">
        <v>10</v>
      </c>
      <c r="D65" s="67" t="s">
        <v>698</v>
      </c>
      <c r="E65" s="71">
        <v>10</v>
      </c>
      <c r="J65" s="67" t="s">
        <v>699</v>
      </c>
      <c r="K65" s="71">
        <v>5</v>
      </c>
      <c r="P65" s="67" t="s">
        <v>700</v>
      </c>
      <c r="Q65" s="71">
        <v>5</v>
      </c>
      <c r="S65" s="67" t="s">
        <v>701</v>
      </c>
      <c r="T65" s="71">
        <v>5</v>
      </c>
    </row>
    <row r="66" spans="1:20" x14ac:dyDescent="0.3">
      <c r="A66" s="69" t="s">
        <v>702</v>
      </c>
      <c r="B66" s="69">
        <v>5</v>
      </c>
      <c r="D66" s="67" t="s">
        <v>703</v>
      </c>
      <c r="E66" s="71">
        <v>15</v>
      </c>
      <c r="J66" s="67" t="s">
        <v>704</v>
      </c>
      <c r="K66" s="71">
        <v>5</v>
      </c>
      <c r="P66" s="67" t="s">
        <v>705</v>
      </c>
      <c r="Q66" s="71">
        <v>5</v>
      </c>
      <c r="S66" s="67" t="s">
        <v>706</v>
      </c>
      <c r="T66" s="71">
        <v>5</v>
      </c>
    </row>
    <row r="67" spans="1:20" hidden="1" x14ac:dyDescent="0.3">
      <c r="A67" s="67" t="s">
        <v>707</v>
      </c>
      <c r="B67" s="69">
        <v>20</v>
      </c>
      <c r="D67" s="67" t="s">
        <v>708</v>
      </c>
      <c r="E67" s="71">
        <v>15</v>
      </c>
      <c r="J67" s="67" t="s">
        <v>709</v>
      </c>
      <c r="K67" s="71">
        <v>5</v>
      </c>
      <c r="P67" s="67" t="s">
        <v>710</v>
      </c>
      <c r="Q67" s="71">
        <v>5</v>
      </c>
      <c r="S67" s="67" t="s">
        <v>711</v>
      </c>
      <c r="T67" s="71">
        <v>5</v>
      </c>
    </row>
    <row r="68" spans="1:20" hidden="1" x14ac:dyDescent="0.3">
      <c r="A68" s="67" t="s">
        <v>712</v>
      </c>
      <c r="B68" s="69">
        <v>10</v>
      </c>
      <c r="D68" s="67" t="s">
        <v>713</v>
      </c>
      <c r="E68" s="71">
        <v>20</v>
      </c>
      <c r="J68" s="67" t="s">
        <v>714</v>
      </c>
      <c r="K68" s="71">
        <v>5</v>
      </c>
      <c r="P68" s="67" t="s">
        <v>715</v>
      </c>
      <c r="Q68" s="71">
        <v>5</v>
      </c>
    </row>
    <row r="69" spans="1:20" hidden="1" x14ac:dyDescent="0.3">
      <c r="A69" s="67" t="s">
        <v>716</v>
      </c>
      <c r="B69" s="69">
        <v>10</v>
      </c>
      <c r="D69" s="67" t="s">
        <v>717</v>
      </c>
      <c r="E69" s="71">
        <v>20</v>
      </c>
      <c r="J69" s="67" t="s">
        <v>718</v>
      </c>
      <c r="K69" s="71">
        <v>5</v>
      </c>
      <c r="P69" s="67" t="s">
        <v>719</v>
      </c>
      <c r="Q69" s="71">
        <v>5</v>
      </c>
    </row>
    <row r="70" spans="1:20" hidden="1" x14ac:dyDescent="0.3">
      <c r="A70" s="67" t="s">
        <v>720</v>
      </c>
      <c r="B70" s="69">
        <v>14</v>
      </c>
      <c r="D70" s="67" t="s">
        <v>721</v>
      </c>
      <c r="E70" s="71">
        <v>20</v>
      </c>
      <c r="J70" s="67" t="s">
        <v>722</v>
      </c>
      <c r="K70" s="71">
        <v>5</v>
      </c>
      <c r="P70" s="67" t="s">
        <v>723</v>
      </c>
      <c r="Q70" s="71">
        <v>5</v>
      </c>
    </row>
    <row r="71" spans="1:20" hidden="1" x14ac:dyDescent="0.3">
      <c r="A71" s="67" t="s">
        <v>724</v>
      </c>
      <c r="B71" s="69">
        <v>20</v>
      </c>
      <c r="D71" s="67" t="s">
        <v>725</v>
      </c>
      <c r="E71" s="71">
        <v>15</v>
      </c>
      <c r="J71" s="67" t="s">
        <v>726</v>
      </c>
      <c r="K71" s="71">
        <v>5</v>
      </c>
      <c r="P71" s="67" t="s">
        <v>727</v>
      </c>
      <c r="Q71" s="71">
        <v>5</v>
      </c>
    </row>
    <row r="72" spans="1:20" hidden="1" x14ac:dyDescent="0.3">
      <c r="A72" s="67" t="s">
        <v>728</v>
      </c>
      <c r="B72" s="69">
        <v>20</v>
      </c>
      <c r="D72" s="67" t="s">
        <v>729</v>
      </c>
      <c r="E72" s="71">
        <v>12</v>
      </c>
      <c r="J72" s="67" t="s">
        <v>730</v>
      </c>
      <c r="K72" s="71">
        <v>5</v>
      </c>
      <c r="P72" s="67" t="s">
        <v>731</v>
      </c>
      <c r="Q72" s="71">
        <v>5</v>
      </c>
    </row>
    <row r="73" spans="1:20" hidden="1" x14ac:dyDescent="0.3">
      <c r="A73" s="67" t="s">
        <v>732</v>
      </c>
      <c r="B73" s="69">
        <v>20</v>
      </c>
      <c r="D73" s="67" t="s">
        <v>733</v>
      </c>
      <c r="E73" s="71">
        <v>15</v>
      </c>
      <c r="J73" s="67" t="s">
        <v>734</v>
      </c>
      <c r="K73" s="71">
        <v>5</v>
      </c>
      <c r="P73" s="67" t="s">
        <v>735</v>
      </c>
      <c r="Q73" s="71">
        <v>5</v>
      </c>
    </row>
    <row r="74" spans="1:20" hidden="1" x14ac:dyDescent="0.3">
      <c r="A74" s="67" t="s">
        <v>736</v>
      </c>
      <c r="B74" s="69">
        <v>20</v>
      </c>
      <c r="D74" s="67" t="s">
        <v>737</v>
      </c>
      <c r="E74" s="71">
        <v>10</v>
      </c>
      <c r="J74" s="67" t="s">
        <v>738</v>
      </c>
      <c r="K74" s="71">
        <v>5</v>
      </c>
      <c r="P74" s="67" t="s">
        <v>739</v>
      </c>
      <c r="Q74" s="71">
        <v>5</v>
      </c>
    </row>
    <row r="75" spans="1:20" hidden="1" x14ac:dyDescent="0.3">
      <c r="A75" s="67" t="s">
        <v>740</v>
      </c>
      <c r="B75" s="69">
        <v>20</v>
      </c>
      <c r="D75" s="67" t="s">
        <v>741</v>
      </c>
      <c r="E75" s="71">
        <v>10</v>
      </c>
      <c r="J75" s="67" t="s">
        <v>742</v>
      </c>
      <c r="K75" s="71">
        <v>5</v>
      </c>
      <c r="P75" s="67" t="s">
        <v>743</v>
      </c>
      <c r="Q75" s="71">
        <v>5</v>
      </c>
    </row>
    <row r="76" spans="1:20" hidden="1" x14ac:dyDescent="0.3">
      <c r="A76" s="67" t="s">
        <v>744</v>
      </c>
      <c r="B76" s="69">
        <v>20</v>
      </c>
      <c r="D76" s="67" t="s">
        <v>745</v>
      </c>
      <c r="E76" s="71">
        <v>20</v>
      </c>
      <c r="J76" s="67" t="s">
        <v>746</v>
      </c>
      <c r="K76" s="71">
        <v>5</v>
      </c>
      <c r="P76" s="67" t="s">
        <v>747</v>
      </c>
      <c r="Q76" s="71">
        <v>5</v>
      </c>
    </row>
    <row r="77" spans="1:20" hidden="1" x14ac:dyDescent="0.3">
      <c r="A77" s="67" t="s">
        <v>748</v>
      </c>
      <c r="B77" s="69">
        <v>20</v>
      </c>
      <c r="D77" s="67" t="s">
        <v>749</v>
      </c>
      <c r="E77" s="71">
        <v>15</v>
      </c>
      <c r="J77" s="67" t="s">
        <v>750</v>
      </c>
      <c r="K77" s="71">
        <v>5</v>
      </c>
      <c r="P77" s="67" t="s">
        <v>751</v>
      </c>
      <c r="Q77" s="71">
        <v>5</v>
      </c>
    </row>
    <row r="78" spans="1:20" hidden="1" x14ac:dyDescent="0.3">
      <c r="A78" s="67" t="s">
        <v>752</v>
      </c>
      <c r="B78" s="69">
        <v>20</v>
      </c>
      <c r="D78" s="67" t="s">
        <v>753</v>
      </c>
      <c r="E78" s="71">
        <v>15</v>
      </c>
      <c r="J78" s="67" t="s">
        <v>754</v>
      </c>
      <c r="K78" s="71">
        <v>5</v>
      </c>
      <c r="P78" s="67" t="s">
        <v>755</v>
      </c>
      <c r="Q78" s="71">
        <v>5</v>
      </c>
    </row>
    <row r="79" spans="1:20" hidden="1" x14ac:dyDescent="0.3">
      <c r="A79" s="67" t="s">
        <v>756</v>
      </c>
      <c r="B79" s="69">
        <v>20</v>
      </c>
      <c r="D79" s="67" t="s">
        <v>757</v>
      </c>
      <c r="E79" s="71">
        <v>20</v>
      </c>
      <c r="J79" s="67" t="s">
        <v>758</v>
      </c>
      <c r="K79" s="71">
        <v>5</v>
      </c>
      <c r="P79" s="67" t="s">
        <v>759</v>
      </c>
      <c r="Q79" s="71">
        <v>5</v>
      </c>
    </row>
    <row r="80" spans="1:20" hidden="1" x14ac:dyDescent="0.3">
      <c r="A80" s="67" t="s">
        <v>760</v>
      </c>
      <c r="B80" s="69">
        <v>20</v>
      </c>
      <c r="D80" s="67" t="s">
        <v>761</v>
      </c>
      <c r="E80" s="71">
        <v>10</v>
      </c>
      <c r="J80" s="67" t="s">
        <v>762</v>
      </c>
      <c r="K80" s="71">
        <v>5</v>
      </c>
      <c r="P80" s="67" t="s">
        <v>763</v>
      </c>
      <c r="Q80" s="71">
        <v>5</v>
      </c>
    </row>
    <row r="81" spans="1:17" hidden="1" x14ac:dyDescent="0.3">
      <c r="A81" s="67" t="s">
        <v>764</v>
      </c>
      <c r="B81" s="69">
        <v>20</v>
      </c>
      <c r="D81" s="69" t="s">
        <v>765</v>
      </c>
      <c r="E81" s="71">
        <v>5</v>
      </c>
      <c r="J81" s="67" t="s">
        <v>766</v>
      </c>
      <c r="K81" s="71">
        <v>5</v>
      </c>
      <c r="P81" s="67" t="s">
        <v>767</v>
      </c>
      <c r="Q81" s="71">
        <v>10</v>
      </c>
    </row>
    <row r="82" spans="1:17" hidden="1" x14ac:dyDescent="0.3">
      <c r="A82" s="67" t="s">
        <v>768</v>
      </c>
      <c r="B82" s="69">
        <v>20</v>
      </c>
      <c r="D82" s="67" t="s">
        <v>769</v>
      </c>
      <c r="E82" s="71">
        <v>2</v>
      </c>
      <c r="J82" s="67" t="s">
        <v>770</v>
      </c>
      <c r="K82" s="71">
        <v>5</v>
      </c>
      <c r="P82" s="67" t="s">
        <v>771</v>
      </c>
      <c r="Q82" s="71">
        <v>5</v>
      </c>
    </row>
    <row r="83" spans="1:17" hidden="1" x14ac:dyDescent="0.3">
      <c r="A83" s="67" t="s">
        <v>772</v>
      </c>
      <c r="B83" s="69">
        <v>20</v>
      </c>
      <c r="D83" s="67" t="s">
        <v>773</v>
      </c>
      <c r="E83" s="71">
        <v>2</v>
      </c>
      <c r="J83" s="67" t="s">
        <v>774</v>
      </c>
      <c r="K83" s="71">
        <v>5</v>
      </c>
      <c r="P83" s="67" t="s">
        <v>775</v>
      </c>
      <c r="Q83" s="71">
        <v>5</v>
      </c>
    </row>
    <row r="84" spans="1:17" hidden="1" x14ac:dyDescent="0.3">
      <c r="A84" s="67" t="s">
        <v>776</v>
      </c>
      <c r="B84" s="69">
        <v>12</v>
      </c>
      <c r="D84" s="69" t="s">
        <v>777</v>
      </c>
      <c r="E84" s="71">
        <v>5</v>
      </c>
      <c r="J84" s="67" t="s">
        <v>778</v>
      </c>
      <c r="K84" s="71">
        <v>5</v>
      </c>
      <c r="P84" s="67" t="s">
        <v>779</v>
      </c>
      <c r="Q84" s="71">
        <v>5</v>
      </c>
    </row>
    <row r="85" spans="1:17" hidden="1" x14ac:dyDescent="0.3">
      <c r="A85" s="67" t="s">
        <v>780</v>
      </c>
      <c r="B85" s="69">
        <v>20</v>
      </c>
      <c r="D85" s="69" t="s">
        <v>781</v>
      </c>
      <c r="E85" s="71">
        <v>5</v>
      </c>
      <c r="J85" s="67" t="s">
        <v>782</v>
      </c>
      <c r="K85" s="71">
        <v>5</v>
      </c>
      <c r="P85" s="67" t="s">
        <v>783</v>
      </c>
      <c r="Q85" s="71">
        <v>5</v>
      </c>
    </row>
    <row r="86" spans="1:17" hidden="1" x14ac:dyDescent="0.3">
      <c r="A86" s="67" t="s">
        <v>784</v>
      </c>
      <c r="B86" s="69">
        <v>20</v>
      </c>
      <c r="D86" s="69" t="s">
        <v>785</v>
      </c>
      <c r="E86" s="71">
        <v>5</v>
      </c>
      <c r="J86" s="67" t="s">
        <v>786</v>
      </c>
      <c r="K86" s="71">
        <v>5</v>
      </c>
      <c r="P86" s="67" t="s">
        <v>787</v>
      </c>
      <c r="Q86" s="71">
        <v>5</v>
      </c>
    </row>
    <row r="87" spans="1:17" hidden="1" x14ac:dyDescent="0.3">
      <c r="A87" s="67" t="s">
        <v>788</v>
      </c>
      <c r="B87" s="69">
        <v>20</v>
      </c>
      <c r="D87" s="67" t="s">
        <v>789</v>
      </c>
      <c r="E87" s="71">
        <v>10</v>
      </c>
      <c r="J87" s="67" t="s">
        <v>790</v>
      </c>
      <c r="K87" s="71">
        <v>5</v>
      </c>
      <c r="P87" s="67" t="s">
        <v>791</v>
      </c>
      <c r="Q87" s="71">
        <v>5</v>
      </c>
    </row>
    <row r="88" spans="1:17" hidden="1" x14ac:dyDescent="0.3">
      <c r="A88" s="67" t="s">
        <v>792</v>
      </c>
      <c r="B88" s="69">
        <v>20</v>
      </c>
      <c r="D88" s="67" t="s">
        <v>793</v>
      </c>
      <c r="E88" s="71">
        <v>12</v>
      </c>
      <c r="J88" s="67" t="s">
        <v>794</v>
      </c>
      <c r="K88" s="71">
        <v>5</v>
      </c>
      <c r="P88" s="67" t="s">
        <v>795</v>
      </c>
      <c r="Q88" s="71">
        <v>5</v>
      </c>
    </row>
    <row r="89" spans="1:17" hidden="1" x14ac:dyDescent="0.3">
      <c r="A89" s="67" t="s">
        <v>796</v>
      </c>
      <c r="B89" s="69">
        <v>15</v>
      </c>
      <c r="D89" s="67" t="s">
        <v>797</v>
      </c>
      <c r="E89" s="71">
        <v>15</v>
      </c>
      <c r="J89" s="67" t="s">
        <v>798</v>
      </c>
      <c r="K89" s="71">
        <v>5</v>
      </c>
      <c r="P89" s="67" t="s">
        <v>799</v>
      </c>
      <c r="Q89" s="71">
        <v>5</v>
      </c>
    </row>
    <row r="90" spans="1:17" hidden="1" x14ac:dyDescent="0.3">
      <c r="A90" s="67" t="s">
        <v>800</v>
      </c>
      <c r="B90" s="69">
        <v>20</v>
      </c>
      <c r="D90" s="67" t="s">
        <v>801</v>
      </c>
      <c r="E90" s="71">
        <v>10</v>
      </c>
      <c r="J90" s="67" t="s">
        <v>802</v>
      </c>
      <c r="K90" s="71">
        <v>5</v>
      </c>
      <c r="P90" s="67" t="s">
        <v>803</v>
      </c>
      <c r="Q90" s="71">
        <v>15</v>
      </c>
    </row>
    <row r="91" spans="1:17" hidden="1" x14ac:dyDescent="0.3">
      <c r="A91" s="67" t="s">
        <v>804</v>
      </c>
      <c r="B91" s="69">
        <v>7</v>
      </c>
      <c r="D91" s="67" t="s">
        <v>805</v>
      </c>
      <c r="E91" s="71">
        <v>15</v>
      </c>
      <c r="J91" s="67" t="s">
        <v>806</v>
      </c>
      <c r="K91" s="71">
        <v>5</v>
      </c>
      <c r="P91" s="67" t="s">
        <v>807</v>
      </c>
      <c r="Q91" s="71">
        <v>5</v>
      </c>
    </row>
    <row r="92" spans="1:17" hidden="1" x14ac:dyDescent="0.3">
      <c r="A92" s="67" t="s">
        <v>808</v>
      </c>
      <c r="B92" s="69">
        <v>7</v>
      </c>
      <c r="D92" s="67" t="s">
        <v>809</v>
      </c>
      <c r="E92" s="71">
        <v>10</v>
      </c>
      <c r="J92" s="67" t="s">
        <v>810</v>
      </c>
      <c r="K92" s="71">
        <v>5</v>
      </c>
      <c r="P92" s="67" t="s">
        <v>811</v>
      </c>
      <c r="Q92" s="71">
        <v>5</v>
      </c>
    </row>
    <row r="93" spans="1:17" hidden="1" x14ac:dyDescent="0.3">
      <c r="A93" s="67" t="s">
        <v>812</v>
      </c>
      <c r="B93" s="69">
        <v>14</v>
      </c>
      <c r="D93" s="67" t="s">
        <v>813</v>
      </c>
      <c r="E93" s="71">
        <v>15</v>
      </c>
      <c r="J93" s="67" t="s">
        <v>814</v>
      </c>
      <c r="K93" s="71">
        <v>5</v>
      </c>
      <c r="P93" s="67" t="s">
        <v>815</v>
      </c>
      <c r="Q93" s="71">
        <v>5</v>
      </c>
    </row>
    <row r="94" spans="1:17" hidden="1" x14ac:dyDescent="0.3">
      <c r="A94" s="67" t="s">
        <v>816</v>
      </c>
      <c r="B94" s="69">
        <v>14</v>
      </c>
      <c r="D94" s="67" t="s">
        <v>817</v>
      </c>
      <c r="E94" s="71">
        <v>15</v>
      </c>
      <c r="J94" s="67" t="s">
        <v>818</v>
      </c>
      <c r="K94" s="71">
        <v>20</v>
      </c>
      <c r="P94" s="67" t="s">
        <v>819</v>
      </c>
      <c r="Q94" s="71">
        <v>5</v>
      </c>
    </row>
    <row r="95" spans="1:17" hidden="1" x14ac:dyDescent="0.3">
      <c r="A95" s="67" t="s">
        <v>820</v>
      </c>
      <c r="B95" s="69">
        <v>13</v>
      </c>
      <c r="D95" s="67" t="s">
        <v>821</v>
      </c>
      <c r="E95" s="71">
        <v>10</v>
      </c>
      <c r="J95" s="67" t="s">
        <v>822</v>
      </c>
      <c r="K95" s="71">
        <v>5</v>
      </c>
      <c r="P95" s="67" t="s">
        <v>823</v>
      </c>
      <c r="Q95" s="71">
        <v>5</v>
      </c>
    </row>
    <row r="96" spans="1:17" hidden="1" x14ac:dyDescent="0.3">
      <c r="A96" s="67" t="s">
        <v>824</v>
      </c>
      <c r="B96" s="69">
        <v>13</v>
      </c>
      <c r="D96" s="67" t="s">
        <v>825</v>
      </c>
      <c r="E96" s="71">
        <v>12</v>
      </c>
      <c r="J96" s="67" t="s">
        <v>826</v>
      </c>
      <c r="K96" s="71">
        <v>5</v>
      </c>
      <c r="P96" s="67" t="s">
        <v>827</v>
      </c>
      <c r="Q96" s="71">
        <v>5</v>
      </c>
    </row>
    <row r="97" spans="1:17" hidden="1" x14ac:dyDescent="0.3">
      <c r="A97" s="67" t="s">
        <v>828</v>
      </c>
      <c r="B97" s="69">
        <v>13</v>
      </c>
      <c r="D97" s="67" t="s">
        <v>829</v>
      </c>
      <c r="E97" s="71">
        <v>10</v>
      </c>
      <c r="J97" s="67" t="s">
        <v>830</v>
      </c>
      <c r="K97" s="71">
        <v>5</v>
      </c>
      <c r="P97" s="67" t="s">
        <v>831</v>
      </c>
      <c r="Q97" s="71">
        <v>5</v>
      </c>
    </row>
    <row r="98" spans="1:17" hidden="1" x14ac:dyDescent="0.3">
      <c r="A98" s="67" t="s">
        <v>832</v>
      </c>
      <c r="B98" s="69">
        <v>15</v>
      </c>
      <c r="D98" s="67" t="s">
        <v>833</v>
      </c>
      <c r="E98" s="71">
        <v>12</v>
      </c>
      <c r="J98" s="67" t="s">
        <v>834</v>
      </c>
      <c r="K98" s="71">
        <v>5</v>
      </c>
      <c r="P98" s="67" t="s">
        <v>835</v>
      </c>
      <c r="Q98" s="71">
        <v>5</v>
      </c>
    </row>
    <row r="99" spans="1:17" hidden="1" x14ac:dyDescent="0.3">
      <c r="A99" s="67" t="s">
        <v>836</v>
      </c>
      <c r="B99" s="69">
        <v>13</v>
      </c>
      <c r="D99" s="67" t="s">
        <v>837</v>
      </c>
      <c r="E99" s="71">
        <v>15</v>
      </c>
      <c r="J99" s="67" t="s">
        <v>838</v>
      </c>
      <c r="K99" s="71">
        <v>5</v>
      </c>
      <c r="P99" s="67" t="s">
        <v>839</v>
      </c>
      <c r="Q99" s="71">
        <v>5</v>
      </c>
    </row>
    <row r="100" spans="1:17" hidden="1" x14ac:dyDescent="0.3">
      <c r="A100" s="67" t="s">
        <v>840</v>
      </c>
      <c r="B100" s="69">
        <v>10</v>
      </c>
      <c r="D100" s="67" t="s">
        <v>841</v>
      </c>
      <c r="E100" s="71">
        <v>10</v>
      </c>
      <c r="J100" s="67" t="s">
        <v>842</v>
      </c>
      <c r="K100" s="71">
        <v>5</v>
      </c>
      <c r="P100" s="67" t="s">
        <v>843</v>
      </c>
      <c r="Q100" s="71">
        <v>5</v>
      </c>
    </row>
    <row r="101" spans="1:17" hidden="1" x14ac:dyDescent="0.3">
      <c r="A101" s="67" t="s">
        <v>844</v>
      </c>
      <c r="B101" s="69">
        <v>10</v>
      </c>
      <c r="D101" s="67" t="s">
        <v>845</v>
      </c>
      <c r="E101" s="71">
        <v>10</v>
      </c>
      <c r="J101" s="67" t="s">
        <v>846</v>
      </c>
      <c r="K101" s="71">
        <v>5</v>
      </c>
      <c r="P101" s="67" t="s">
        <v>847</v>
      </c>
      <c r="Q101" s="71">
        <v>5</v>
      </c>
    </row>
    <row r="102" spans="1:17" hidden="1" x14ac:dyDescent="0.3">
      <c r="A102" s="67" t="s">
        <v>848</v>
      </c>
      <c r="B102" s="69">
        <v>10</v>
      </c>
      <c r="D102" s="67" t="s">
        <v>849</v>
      </c>
      <c r="E102" s="71">
        <v>10</v>
      </c>
      <c r="J102" s="67" t="s">
        <v>850</v>
      </c>
      <c r="K102" s="71">
        <v>20</v>
      </c>
      <c r="P102" s="67" t="s">
        <v>851</v>
      </c>
      <c r="Q102" s="71">
        <v>5</v>
      </c>
    </row>
    <row r="103" spans="1:17" hidden="1" x14ac:dyDescent="0.3">
      <c r="A103" s="67" t="s">
        <v>852</v>
      </c>
      <c r="B103" s="69">
        <v>10</v>
      </c>
      <c r="D103" s="69" t="s">
        <v>853</v>
      </c>
      <c r="E103" s="71">
        <v>5</v>
      </c>
      <c r="J103" s="67" t="s">
        <v>854</v>
      </c>
      <c r="K103" s="71">
        <v>5</v>
      </c>
      <c r="P103" s="67" t="s">
        <v>855</v>
      </c>
      <c r="Q103" s="71">
        <v>5</v>
      </c>
    </row>
    <row r="104" spans="1:17" hidden="1" x14ac:dyDescent="0.3">
      <c r="A104" s="67" t="s">
        <v>856</v>
      </c>
      <c r="B104" s="69">
        <v>15</v>
      </c>
      <c r="D104" s="67" t="s">
        <v>857</v>
      </c>
      <c r="E104" s="71">
        <v>15</v>
      </c>
      <c r="J104" s="67" t="s">
        <v>858</v>
      </c>
      <c r="K104" s="71">
        <v>10</v>
      </c>
      <c r="P104" s="67" t="s">
        <v>859</v>
      </c>
      <c r="Q104" s="71">
        <v>5</v>
      </c>
    </row>
    <row r="105" spans="1:17" hidden="1" x14ac:dyDescent="0.3">
      <c r="A105" s="67" t="s">
        <v>860</v>
      </c>
      <c r="B105" s="69">
        <v>15</v>
      </c>
      <c r="D105" s="67" t="s">
        <v>861</v>
      </c>
      <c r="E105" s="71">
        <v>15</v>
      </c>
      <c r="J105" s="67" t="s">
        <v>862</v>
      </c>
      <c r="K105" s="71">
        <v>5</v>
      </c>
      <c r="P105" s="67" t="s">
        <v>863</v>
      </c>
      <c r="Q105" s="71">
        <v>5</v>
      </c>
    </row>
    <row r="106" spans="1:17" hidden="1" x14ac:dyDescent="0.3">
      <c r="A106" s="67" t="s">
        <v>864</v>
      </c>
      <c r="B106" s="69">
        <v>14</v>
      </c>
      <c r="D106" s="67" t="s">
        <v>865</v>
      </c>
      <c r="E106" s="71">
        <v>8</v>
      </c>
      <c r="J106" s="67" t="s">
        <v>866</v>
      </c>
      <c r="K106" s="71">
        <v>5</v>
      </c>
      <c r="P106" s="67" t="s">
        <v>867</v>
      </c>
      <c r="Q106" s="71">
        <v>5</v>
      </c>
    </row>
    <row r="107" spans="1:17" hidden="1" x14ac:dyDescent="0.3">
      <c r="A107" s="67" t="s">
        <v>868</v>
      </c>
      <c r="B107" s="69">
        <v>10</v>
      </c>
      <c r="D107" s="67" t="s">
        <v>869</v>
      </c>
      <c r="E107" s="71">
        <v>10</v>
      </c>
      <c r="J107" s="67" t="s">
        <v>870</v>
      </c>
      <c r="K107" s="71">
        <v>5</v>
      </c>
      <c r="P107" s="67" t="s">
        <v>871</v>
      </c>
      <c r="Q107" s="71">
        <v>5</v>
      </c>
    </row>
    <row r="108" spans="1:17" hidden="1" x14ac:dyDescent="0.3">
      <c r="A108" s="67" t="s">
        <v>872</v>
      </c>
      <c r="B108" s="69">
        <v>10</v>
      </c>
      <c r="D108" s="67" t="s">
        <v>873</v>
      </c>
      <c r="E108" s="71">
        <v>10</v>
      </c>
      <c r="J108" s="67" t="s">
        <v>874</v>
      </c>
      <c r="K108" s="71">
        <v>5</v>
      </c>
      <c r="P108" s="67" t="s">
        <v>875</v>
      </c>
      <c r="Q108" s="71">
        <v>5</v>
      </c>
    </row>
    <row r="109" spans="1:17" hidden="1" x14ac:dyDescent="0.3">
      <c r="A109" s="67" t="s">
        <v>876</v>
      </c>
      <c r="B109" s="69">
        <v>10</v>
      </c>
      <c r="D109" s="67" t="s">
        <v>877</v>
      </c>
      <c r="E109" s="71">
        <v>10</v>
      </c>
      <c r="J109" s="67" t="s">
        <v>878</v>
      </c>
      <c r="K109" s="71">
        <v>5</v>
      </c>
      <c r="P109" s="67" t="s">
        <v>879</v>
      </c>
      <c r="Q109" s="71">
        <v>5</v>
      </c>
    </row>
    <row r="110" spans="1:17" hidden="1" x14ac:dyDescent="0.3">
      <c r="A110" s="67" t="s">
        <v>880</v>
      </c>
      <c r="B110" s="69">
        <v>14</v>
      </c>
      <c r="D110" s="67" t="s">
        <v>881</v>
      </c>
      <c r="E110" s="71">
        <v>10</v>
      </c>
      <c r="J110" s="67" t="s">
        <v>882</v>
      </c>
      <c r="K110" s="71">
        <v>5</v>
      </c>
      <c r="P110" s="67" t="s">
        <v>883</v>
      </c>
      <c r="Q110" s="71">
        <v>5</v>
      </c>
    </row>
    <row r="111" spans="1:17" hidden="1" x14ac:dyDescent="0.3">
      <c r="A111" s="67" t="s">
        <v>884</v>
      </c>
      <c r="B111" s="69">
        <v>10</v>
      </c>
      <c r="D111" s="67" t="s">
        <v>885</v>
      </c>
      <c r="E111" s="71">
        <v>10</v>
      </c>
      <c r="J111" s="67" t="s">
        <v>886</v>
      </c>
      <c r="K111" s="71">
        <v>20</v>
      </c>
      <c r="P111" s="67" t="s">
        <v>887</v>
      </c>
      <c r="Q111" s="71">
        <v>5</v>
      </c>
    </row>
    <row r="112" spans="1:17" hidden="1" x14ac:dyDescent="0.3">
      <c r="A112" s="67" t="s">
        <v>888</v>
      </c>
      <c r="B112" s="69">
        <v>8</v>
      </c>
      <c r="D112" s="67" t="s">
        <v>889</v>
      </c>
      <c r="E112" s="71">
        <v>15</v>
      </c>
      <c r="J112" s="67" t="s">
        <v>890</v>
      </c>
      <c r="K112" s="71">
        <v>5</v>
      </c>
      <c r="P112" s="67" t="s">
        <v>891</v>
      </c>
      <c r="Q112" s="71">
        <v>5</v>
      </c>
    </row>
    <row r="113" spans="1:17" x14ac:dyDescent="0.3">
      <c r="A113" s="69" t="s">
        <v>892</v>
      </c>
      <c r="B113" s="69">
        <v>5</v>
      </c>
      <c r="D113" s="67" t="s">
        <v>893</v>
      </c>
      <c r="E113" s="71">
        <v>15</v>
      </c>
      <c r="J113" s="67" t="s">
        <v>894</v>
      </c>
      <c r="K113" s="71">
        <v>5</v>
      </c>
      <c r="P113" s="67" t="s">
        <v>895</v>
      </c>
      <c r="Q113" s="71">
        <v>5</v>
      </c>
    </row>
    <row r="114" spans="1:17" hidden="1" x14ac:dyDescent="0.3">
      <c r="D114" s="67" t="s">
        <v>896</v>
      </c>
      <c r="E114" s="71">
        <v>15</v>
      </c>
      <c r="J114" s="67" t="s">
        <v>897</v>
      </c>
      <c r="K114" s="71">
        <v>5</v>
      </c>
      <c r="P114" s="67" t="s">
        <v>898</v>
      </c>
      <c r="Q114" s="71">
        <v>5</v>
      </c>
    </row>
    <row r="115" spans="1:17" hidden="1" x14ac:dyDescent="0.3">
      <c r="D115" s="67" t="s">
        <v>899</v>
      </c>
      <c r="E115" s="71">
        <v>6</v>
      </c>
      <c r="J115" s="67" t="s">
        <v>900</v>
      </c>
      <c r="K115" s="71">
        <v>5</v>
      </c>
      <c r="P115" s="67" t="s">
        <v>901</v>
      </c>
      <c r="Q115" s="71">
        <v>5</v>
      </c>
    </row>
    <row r="116" spans="1:17" hidden="1" x14ac:dyDescent="0.3">
      <c r="D116" s="67" t="s">
        <v>902</v>
      </c>
      <c r="E116" s="71">
        <v>6</v>
      </c>
      <c r="J116" s="67" t="s">
        <v>903</v>
      </c>
      <c r="K116" s="71">
        <v>5</v>
      </c>
      <c r="P116" s="67" t="s">
        <v>904</v>
      </c>
      <c r="Q116" s="71">
        <v>5</v>
      </c>
    </row>
    <row r="117" spans="1:17" hidden="1" x14ac:dyDescent="0.3">
      <c r="D117" s="67" t="s">
        <v>905</v>
      </c>
      <c r="E117" s="71">
        <v>15</v>
      </c>
      <c r="J117" s="67" t="s">
        <v>906</v>
      </c>
      <c r="K117" s="71">
        <v>5</v>
      </c>
      <c r="P117" s="67" t="s">
        <v>907</v>
      </c>
      <c r="Q117" s="71">
        <v>5</v>
      </c>
    </row>
    <row r="118" spans="1:17" hidden="1" x14ac:dyDescent="0.3">
      <c r="D118" s="67" t="s">
        <v>908</v>
      </c>
      <c r="E118" s="71">
        <v>15</v>
      </c>
      <c r="J118" s="67" t="s">
        <v>909</v>
      </c>
      <c r="K118" s="71">
        <v>5</v>
      </c>
      <c r="P118" s="67" t="s">
        <v>910</v>
      </c>
      <c r="Q118" s="71">
        <v>5</v>
      </c>
    </row>
    <row r="119" spans="1:17" hidden="1" x14ac:dyDescent="0.3">
      <c r="D119" s="69" t="s">
        <v>911</v>
      </c>
      <c r="E119" s="71">
        <v>5</v>
      </c>
      <c r="J119" s="67" t="s">
        <v>912</v>
      </c>
      <c r="K119" s="71">
        <v>5</v>
      </c>
      <c r="P119" s="67" t="s">
        <v>913</v>
      </c>
      <c r="Q119" s="71">
        <v>5</v>
      </c>
    </row>
    <row r="120" spans="1:17" hidden="1" x14ac:dyDescent="0.3">
      <c r="D120" s="67" t="s">
        <v>914</v>
      </c>
      <c r="E120" s="71">
        <v>15</v>
      </c>
      <c r="J120" s="67" t="s">
        <v>915</v>
      </c>
      <c r="K120" s="71">
        <v>5</v>
      </c>
      <c r="P120" s="67" t="s">
        <v>916</v>
      </c>
      <c r="Q120" s="71">
        <v>5</v>
      </c>
    </row>
    <row r="121" spans="1:17" hidden="1" x14ac:dyDescent="0.3">
      <c r="D121" s="67" t="s">
        <v>917</v>
      </c>
      <c r="E121" s="71">
        <v>10</v>
      </c>
      <c r="J121" s="67" t="s">
        <v>918</v>
      </c>
      <c r="K121" s="71">
        <v>5</v>
      </c>
      <c r="P121" s="67" t="s">
        <v>919</v>
      </c>
      <c r="Q121" s="71">
        <v>5</v>
      </c>
    </row>
    <row r="122" spans="1:17" hidden="1" x14ac:dyDescent="0.3">
      <c r="D122" s="67" t="s">
        <v>920</v>
      </c>
      <c r="E122" s="71">
        <v>15</v>
      </c>
      <c r="J122" s="67" t="s">
        <v>921</v>
      </c>
      <c r="K122" s="71">
        <v>5</v>
      </c>
      <c r="P122" s="67" t="s">
        <v>922</v>
      </c>
      <c r="Q122" s="71">
        <v>5</v>
      </c>
    </row>
    <row r="123" spans="1:17" hidden="1" x14ac:dyDescent="0.3">
      <c r="D123" s="67" t="s">
        <v>923</v>
      </c>
      <c r="E123" s="71">
        <v>15</v>
      </c>
      <c r="J123" s="67" t="s">
        <v>924</v>
      </c>
      <c r="K123" s="71">
        <v>5</v>
      </c>
      <c r="P123" s="67" t="s">
        <v>925</v>
      </c>
      <c r="Q123" s="71">
        <v>5</v>
      </c>
    </row>
    <row r="124" spans="1:17" hidden="1" x14ac:dyDescent="0.3">
      <c r="D124" s="69" t="s">
        <v>926</v>
      </c>
      <c r="E124" s="71">
        <v>5</v>
      </c>
      <c r="J124" s="67" t="s">
        <v>927</v>
      </c>
      <c r="K124" s="71">
        <v>5</v>
      </c>
      <c r="P124" s="67" t="s">
        <v>928</v>
      </c>
      <c r="Q124" s="71">
        <v>5</v>
      </c>
    </row>
    <row r="125" spans="1:17" hidden="1" x14ac:dyDescent="0.3">
      <c r="D125" s="67" t="s">
        <v>929</v>
      </c>
      <c r="E125" s="71">
        <v>10</v>
      </c>
      <c r="J125" s="67" t="s">
        <v>930</v>
      </c>
      <c r="K125" s="71">
        <v>5</v>
      </c>
      <c r="P125" s="67" t="s">
        <v>931</v>
      </c>
      <c r="Q125" s="71">
        <v>5</v>
      </c>
    </row>
    <row r="126" spans="1:17" hidden="1" x14ac:dyDescent="0.3">
      <c r="D126" s="67" t="s">
        <v>932</v>
      </c>
      <c r="E126" s="71">
        <v>15</v>
      </c>
      <c r="J126" s="67" t="s">
        <v>933</v>
      </c>
      <c r="K126" s="71">
        <v>5</v>
      </c>
      <c r="P126" s="67" t="s">
        <v>934</v>
      </c>
      <c r="Q126" s="71">
        <v>5</v>
      </c>
    </row>
    <row r="127" spans="1:17" hidden="1" x14ac:dyDescent="0.3">
      <c r="D127" s="67" t="s">
        <v>935</v>
      </c>
      <c r="E127" s="71">
        <v>15</v>
      </c>
      <c r="J127" s="67" t="s">
        <v>936</v>
      </c>
      <c r="K127" s="71">
        <v>5</v>
      </c>
      <c r="P127" s="67" t="s">
        <v>937</v>
      </c>
      <c r="Q127" s="71">
        <v>5</v>
      </c>
    </row>
    <row r="128" spans="1:17" hidden="1" x14ac:dyDescent="0.3">
      <c r="D128" s="67" t="s">
        <v>938</v>
      </c>
      <c r="E128" s="71">
        <v>20</v>
      </c>
      <c r="J128" s="67" t="s">
        <v>939</v>
      </c>
      <c r="K128" s="71">
        <v>5</v>
      </c>
      <c r="P128" s="67" t="s">
        <v>940</v>
      </c>
      <c r="Q128" s="71">
        <v>5</v>
      </c>
    </row>
    <row r="129" spans="4:17" hidden="1" x14ac:dyDescent="0.3">
      <c r="D129" s="67" t="s">
        <v>941</v>
      </c>
      <c r="E129" s="71">
        <v>6</v>
      </c>
      <c r="J129" s="67" t="s">
        <v>942</v>
      </c>
      <c r="K129" s="71">
        <v>5</v>
      </c>
      <c r="P129" s="67" t="s">
        <v>943</v>
      </c>
      <c r="Q129" s="71">
        <v>5</v>
      </c>
    </row>
    <row r="130" spans="4:17" hidden="1" x14ac:dyDescent="0.3">
      <c r="D130" s="69" t="s">
        <v>944</v>
      </c>
      <c r="E130" s="71">
        <v>5</v>
      </c>
      <c r="J130" s="67" t="s">
        <v>945</v>
      </c>
      <c r="K130" s="71">
        <v>5</v>
      </c>
      <c r="P130" s="67" t="s">
        <v>946</v>
      </c>
      <c r="Q130" s="71">
        <v>5</v>
      </c>
    </row>
    <row r="131" spans="4:17" hidden="1" x14ac:dyDescent="0.3">
      <c r="D131" s="67" t="s">
        <v>947</v>
      </c>
      <c r="E131" s="71">
        <v>20</v>
      </c>
      <c r="J131" s="67" t="s">
        <v>948</v>
      </c>
      <c r="K131" s="71">
        <v>5</v>
      </c>
      <c r="P131" s="67" t="s">
        <v>949</v>
      </c>
      <c r="Q131" s="71">
        <v>5</v>
      </c>
    </row>
    <row r="132" spans="4:17" hidden="1" x14ac:dyDescent="0.3">
      <c r="D132" s="67" t="s">
        <v>950</v>
      </c>
      <c r="E132" s="71">
        <v>12</v>
      </c>
      <c r="J132" s="67" t="s">
        <v>951</v>
      </c>
      <c r="K132" s="71">
        <v>5</v>
      </c>
      <c r="P132" s="67" t="s">
        <v>952</v>
      </c>
      <c r="Q132" s="71">
        <v>5</v>
      </c>
    </row>
    <row r="133" spans="4:17" hidden="1" x14ac:dyDescent="0.3">
      <c r="D133" s="67" t="s">
        <v>953</v>
      </c>
      <c r="E133" s="71">
        <v>10</v>
      </c>
      <c r="J133" s="67" t="s">
        <v>954</v>
      </c>
      <c r="K133" s="71">
        <v>5</v>
      </c>
      <c r="P133" s="67" t="s">
        <v>955</v>
      </c>
      <c r="Q133" s="71">
        <v>5</v>
      </c>
    </row>
    <row r="134" spans="4:17" hidden="1" x14ac:dyDescent="0.3">
      <c r="D134" s="67" t="s">
        <v>956</v>
      </c>
      <c r="E134" s="71">
        <v>10</v>
      </c>
      <c r="J134" s="67" t="s">
        <v>957</v>
      </c>
      <c r="K134" s="71">
        <v>5</v>
      </c>
      <c r="P134" s="67" t="s">
        <v>958</v>
      </c>
      <c r="Q134" s="71">
        <v>5</v>
      </c>
    </row>
    <row r="135" spans="4:17" hidden="1" x14ac:dyDescent="0.3">
      <c r="D135" s="67" t="s">
        <v>959</v>
      </c>
      <c r="E135" s="71">
        <v>10</v>
      </c>
      <c r="J135" s="67" t="s">
        <v>960</v>
      </c>
      <c r="K135" s="71">
        <v>5</v>
      </c>
      <c r="P135" s="67" t="s">
        <v>961</v>
      </c>
      <c r="Q135" s="71">
        <v>5</v>
      </c>
    </row>
    <row r="136" spans="4:17" hidden="1" x14ac:dyDescent="0.3">
      <c r="D136" s="67" t="s">
        <v>962</v>
      </c>
      <c r="E136" s="71">
        <v>15</v>
      </c>
      <c r="J136" s="67" t="s">
        <v>963</v>
      </c>
      <c r="K136" s="71">
        <v>5</v>
      </c>
      <c r="P136" s="67" t="s">
        <v>964</v>
      </c>
      <c r="Q136" s="71">
        <v>5</v>
      </c>
    </row>
    <row r="137" spans="4:17" hidden="1" x14ac:dyDescent="0.3">
      <c r="D137" s="67" t="s">
        <v>965</v>
      </c>
      <c r="E137" s="71">
        <v>10</v>
      </c>
      <c r="J137" s="67" t="s">
        <v>966</v>
      </c>
      <c r="K137" s="71">
        <v>5</v>
      </c>
      <c r="P137" s="67" t="s">
        <v>967</v>
      </c>
      <c r="Q137" s="71">
        <v>5</v>
      </c>
    </row>
    <row r="138" spans="4:17" hidden="1" x14ac:dyDescent="0.3">
      <c r="D138" s="67" t="s">
        <v>968</v>
      </c>
      <c r="E138" s="71">
        <v>10</v>
      </c>
      <c r="J138" s="67" t="s">
        <v>969</v>
      </c>
      <c r="K138" s="71">
        <v>5</v>
      </c>
      <c r="P138" s="67" t="s">
        <v>970</v>
      </c>
      <c r="Q138" s="71">
        <v>5</v>
      </c>
    </row>
    <row r="139" spans="4:17" hidden="1" x14ac:dyDescent="0.3">
      <c r="D139" s="67" t="s">
        <v>971</v>
      </c>
      <c r="E139" s="71">
        <v>10</v>
      </c>
      <c r="J139" s="67" t="s">
        <v>972</v>
      </c>
      <c r="K139" s="71">
        <v>5</v>
      </c>
      <c r="P139" s="67" t="s">
        <v>973</v>
      </c>
      <c r="Q139" s="71">
        <v>5</v>
      </c>
    </row>
    <row r="140" spans="4:17" hidden="1" x14ac:dyDescent="0.3">
      <c r="D140" s="69" t="s">
        <v>974</v>
      </c>
      <c r="E140" s="71">
        <v>5</v>
      </c>
      <c r="J140" s="67" t="s">
        <v>975</v>
      </c>
      <c r="K140" s="71">
        <v>5</v>
      </c>
      <c r="P140" s="67" t="s">
        <v>976</v>
      </c>
      <c r="Q140" s="71">
        <v>5</v>
      </c>
    </row>
    <row r="141" spans="4:17" hidden="1" x14ac:dyDescent="0.3">
      <c r="D141" s="67" t="s">
        <v>977</v>
      </c>
      <c r="E141" s="71">
        <v>12</v>
      </c>
      <c r="J141" s="67" t="s">
        <v>978</v>
      </c>
      <c r="K141" s="71">
        <v>5</v>
      </c>
      <c r="P141" s="67" t="s">
        <v>979</v>
      </c>
      <c r="Q141" s="71">
        <v>5</v>
      </c>
    </row>
    <row r="142" spans="4:17" hidden="1" x14ac:dyDescent="0.3">
      <c r="D142" s="67" t="s">
        <v>980</v>
      </c>
      <c r="E142" s="71">
        <v>12</v>
      </c>
      <c r="J142" s="67" t="s">
        <v>981</v>
      </c>
      <c r="K142" s="71">
        <v>5</v>
      </c>
      <c r="P142" s="67" t="s">
        <v>982</v>
      </c>
      <c r="Q142" s="71">
        <v>5</v>
      </c>
    </row>
    <row r="143" spans="4:17" hidden="1" x14ac:dyDescent="0.3">
      <c r="D143" s="69" t="s">
        <v>983</v>
      </c>
      <c r="E143" s="71">
        <v>5</v>
      </c>
      <c r="J143" s="67" t="s">
        <v>984</v>
      </c>
      <c r="K143" s="71">
        <v>5</v>
      </c>
      <c r="P143" s="67" t="s">
        <v>985</v>
      </c>
      <c r="Q143" s="71">
        <v>5</v>
      </c>
    </row>
    <row r="144" spans="4:17" hidden="1" x14ac:dyDescent="0.3">
      <c r="D144" s="67" t="s">
        <v>986</v>
      </c>
      <c r="E144" s="71">
        <v>10</v>
      </c>
      <c r="J144" s="67" t="s">
        <v>987</v>
      </c>
      <c r="K144" s="71">
        <v>5</v>
      </c>
      <c r="P144" s="67" t="s">
        <v>988</v>
      </c>
      <c r="Q144" s="71">
        <v>5</v>
      </c>
    </row>
    <row r="145" spans="4:17" hidden="1" x14ac:dyDescent="0.3">
      <c r="D145" s="67" t="s">
        <v>989</v>
      </c>
      <c r="E145" s="71">
        <v>12</v>
      </c>
      <c r="J145" s="67" t="s">
        <v>990</v>
      </c>
      <c r="K145" s="71">
        <v>5</v>
      </c>
      <c r="P145" s="67" t="s">
        <v>991</v>
      </c>
      <c r="Q145" s="71">
        <v>5</v>
      </c>
    </row>
    <row r="146" spans="4:17" hidden="1" x14ac:dyDescent="0.3">
      <c r="D146" s="67" t="s">
        <v>992</v>
      </c>
      <c r="E146" s="71">
        <v>12</v>
      </c>
      <c r="J146" s="67" t="s">
        <v>993</v>
      </c>
      <c r="K146" s="71">
        <v>5</v>
      </c>
      <c r="P146" s="67" t="s">
        <v>994</v>
      </c>
      <c r="Q146" s="71">
        <v>5</v>
      </c>
    </row>
    <row r="147" spans="4:17" hidden="1" x14ac:dyDescent="0.3">
      <c r="D147" s="67" t="s">
        <v>995</v>
      </c>
      <c r="E147" s="71">
        <v>12</v>
      </c>
      <c r="J147" s="67" t="s">
        <v>996</v>
      </c>
      <c r="K147" s="71">
        <v>5</v>
      </c>
      <c r="P147" s="67" t="s">
        <v>997</v>
      </c>
      <c r="Q147" s="71">
        <v>5</v>
      </c>
    </row>
    <row r="148" spans="4:17" hidden="1" x14ac:dyDescent="0.3">
      <c r="D148" s="67" t="s">
        <v>998</v>
      </c>
      <c r="E148" s="71">
        <v>12</v>
      </c>
      <c r="J148" s="67" t="s">
        <v>999</v>
      </c>
      <c r="K148" s="71">
        <v>5</v>
      </c>
      <c r="P148" s="67" t="s">
        <v>1000</v>
      </c>
      <c r="Q148" s="71">
        <v>5</v>
      </c>
    </row>
    <row r="149" spans="4:17" hidden="1" x14ac:dyDescent="0.3">
      <c r="D149" s="67" t="s">
        <v>1001</v>
      </c>
      <c r="E149" s="71">
        <v>15</v>
      </c>
      <c r="J149" s="67" t="s">
        <v>1002</v>
      </c>
      <c r="K149" s="71">
        <v>5</v>
      </c>
    </row>
    <row r="150" spans="4:17" hidden="1" x14ac:dyDescent="0.3">
      <c r="D150" s="67" t="s">
        <v>1003</v>
      </c>
      <c r="E150" s="71">
        <v>15</v>
      </c>
      <c r="J150" s="67" t="s">
        <v>1004</v>
      </c>
      <c r="K150" s="71">
        <v>5</v>
      </c>
    </row>
    <row r="151" spans="4:17" hidden="1" x14ac:dyDescent="0.3">
      <c r="D151" s="67" t="s">
        <v>1005</v>
      </c>
      <c r="E151" s="71">
        <v>15</v>
      </c>
      <c r="J151" s="67" t="s">
        <v>1006</v>
      </c>
      <c r="K151" s="71">
        <v>5</v>
      </c>
    </row>
    <row r="152" spans="4:17" hidden="1" x14ac:dyDescent="0.3">
      <c r="D152" s="67" t="s">
        <v>1007</v>
      </c>
      <c r="E152" s="71">
        <v>15</v>
      </c>
      <c r="J152" s="67" t="s">
        <v>1008</v>
      </c>
      <c r="K152" s="71">
        <v>5</v>
      </c>
    </row>
    <row r="153" spans="4:17" hidden="1" x14ac:dyDescent="0.3">
      <c r="D153" s="67" t="s">
        <v>1009</v>
      </c>
      <c r="E153" s="71">
        <v>15</v>
      </c>
      <c r="J153" s="67" t="s">
        <v>1010</v>
      </c>
      <c r="K153" s="71">
        <v>5</v>
      </c>
    </row>
    <row r="154" spans="4:17" hidden="1" x14ac:dyDescent="0.3">
      <c r="D154" s="67" t="s">
        <v>1011</v>
      </c>
      <c r="E154" s="71">
        <v>10</v>
      </c>
      <c r="J154" s="67" t="s">
        <v>1012</v>
      </c>
      <c r="K154" s="71">
        <v>5</v>
      </c>
    </row>
    <row r="155" spans="4:17" hidden="1" x14ac:dyDescent="0.3">
      <c r="D155" s="67" t="s">
        <v>1013</v>
      </c>
      <c r="E155" s="71">
        <v>15</v>
      </c>
      <c r="J155" s="67" t="s">
        <v>1014</v>
      </c>
      <c r="K155" s="71">
        <v>5</v>
      </c>
    </row>
    <row r="156" spans="4:17" hidden="1" x14ac:dyDescent="0.3">
      <c r="D156" s="67" t="s">
        <v>1015</v>
      </c>
      <c r="E156" s="71">
        <v>15</v>
      </c>
      <c r="J156" s="67" t="s">
        <v>1016</v>
      </c>
      <c r="K156" s="71">
        <v>5</v>
      </c>
    </row>
    <row r="157" spans="4:17" hidden="1" x14ac:dyDescent="0.3">
      <c r="D157" s="67" t="s">
        <v>1017</v>
      </c>
      <c r="E157" s="71">
        <v>15</v>
      </c>
      <c r="J157" s="67" t="s">
        <v>1018</v>
      </c>
      <c r="K157" s="71">
        <v>5</v>
      </c>
    </row>
    <row r="158" spans="4:17" hidden="1" x14ac:dyDescent="0.3">
      <c r="D158" s="67" t="s">
        <v>1019</v>
      </c>
      <c r="E158" s="71">
        <v>15</v>
      </c>
      <c r="J158" s="67" t="s">
        <v>1020</v>
      </c>
      <c r="K158" s="71">
        <v>5</v>
      </c>
    </row>
    <row r="159" spans="4:17" hidden="1" x14ac:dyDescent="0.3">
      <c r="D159" s="67" t="s">
        <v>1021</v>
      </c>
      <c r="E159" s="71">
        <v>15</v>
      </c>
      <c r="J159" s="67" t="s">
        <v>1022</v>
      </c>
      <c r="K159" s="71">
        <v>5</v>
      </c>
    </row>
    <row r="160" spans="4:17" hidden="1" x14ac:dyDescent="0.3">
      <c r="D160" s="67" t="s">
        <v>1023</v>
      </c>
      <c r="E160" s="71">
        <v>15</v>
      </c>
      <c r="J160" s="67" t="s">
        <v>1024</v>
      </c>
      <c r="K160" s="71">
        <v>5</v>
      </c>
    </row>
    <row r="161" spans="4:11" hidden="1" x14ac:dyDescent="0.3">
      <c r="D161" s="67" t="s">
        <v>1025</v>
      </c>
      <c r="E161" s="71">
        <v>15</v>
      </c>
      <c r="J161" s="67" t="s">
        <v>1026</v>
      </c>
      <c r="K161" s="71">
        <v>5</v>
      </c>
    </row>
    <row r="162" spans="4:11" hidden="1" x14ac:dyDescent="0.3">
      <c r="D162" s="67" t="s">
        <v>1027</v>
      </c>
      <c r="E162" s="71">
        <v>15</v>
      </c>
      <c r="J162" s="67" t="s">
        <v>1028</v>
      </c>
      <c r="K162" s="71">
        <v>5</v>
      </c>
    </row>
    <row r="163" spans="4:11" hidden="1" x14ac:dyDescent="0.3">
      <c r="D163" s="67" t="s">
        <v>1029</v>
      </c>
      <c r="E163" s="71">
        <v>15</v>
      </c>
      <c r="J163" s="67" t="s">
        <v>1030</v>
      </c>
      <c r="K163" s="71">
        <v>5</v>
      </c>
    </row>
    <row r="164" spans="4:11" hidden="1" x14ac:dyDescent="0.3">
      <c r="D164" s="67" t="s">
        <v>1031</v>
      </c>
      <c r="E164" s="71">
        <v>15</v>
      </c>
      <c r="J164" s="67" t="s">
        <v>1032</v>
      </c>
      <c r="K164" s="71">
        <v>5</v>
      </c>
    </row>
    <row r="165" spans="4:11" hidden="1" x14ac:dyDescent="0.3">
      <c r="D165" s="67" t="s">
        <v>1033</v>
      </c>
      <c r="E165" s="71">
        <v>15</v>
      </c>
      <c r="J165" s="67" t="s">
        <v>1034</v>
      </c>
      <c r="K165" s="71">
        <v>5</v>
      </c>
    </row>
    <row r="166" spans="4:11" hidden="1" x14ac:dyDescent="0.3">
      <c r="D166" s="67" t="s">
        <v>1035</v>
      </c>
      <c r="E166" s="71">
        <v>10</v>
      </c>
      <c r="J166" s="67" t="s">
        <v>1036</v>
      </c>
      <c r="K166" s="71">
        <v>5</v>
      </c>
    </row>
    <row r="167" spans="4:11" hidden="1" x14ac:dyDescent="0.3">
      <c r="D167" s="67" t="s">
        <v>1037</v>
      </c>
      <c r="E167" s="71">
        <v>15</v>
      </c>
      <c r="J167" s="67" t="s">
        <v>1038</v>
      </c>
      <c r="K167" s="71">
        <v>5</v>
      </c>
    </row>
    <row r="168" spans="4:11" hidden="1" x14ac:dyDescent="0.3">
      <c r="D168" s="67" t="s">
        <v>1039</v>
      </c>
      <c r="E168" s="71">
        <v>10</v>
      </c>
      <c r="J168" s="67" t="s">
        <v>1040</v>
      </c>
      <c r="K168" s="71">
        <v>5</v>
      </c>
    </row>
    <row r="169" spans="4:11" hidden="1" x14ac:dyDescent="0.3">
      <c r="D169" s="67" t="s">
        <v>1041</v>
      </c>
      <c r="E169" s="71">
        <v>15</v>
      </c>
      <c r="J169" s="67" t="s">
        <v>1042</v>
      </c>
      <c r="K169" s="71">
        <v>5</v>
      </c>
    </row>
    <row r="170" spans="4:11" hidden="1" x14ac:dyDescent="0.3">
      <c r="D170" s="67" t="s">
        <v>1043</v>
      </c>
      <c r="E170" s="71">
        <v>15</v>
      </c>
      <c r="J170" s="67" t="s">
        <v>1044</v>
      </c>
      <c r="K170" s="71">
        <v>5</v>
      </c>
    </row>
    <row r="171" spans="4:11" hidden="1" x14ac:dyDescent="0.3">
      <c r="D171" s="67" t="s">
        <v>1045</v>
      </c>
      <c r="E171" s="71">
        <v>15</v>
      </c>
      <c r="J171" s="67" t="s">
        <v>1046</v>
      </c>
      <c r="K171" s="71">
        <v>5</v>
      </c>
    </row>
    <row r="172" spans="4:11" hidden="1" x14ac:dyDescent="0.3">
      <c r="D172" s="67" t="s">
        <v>1047</v>
      </c>
      <c r="E172" s="71">
        <v>15</v>
      </c>
      <c r="J172" s="67" t="s">
        <v>1048</v>
      </c>
      <c r="K172" s="71">
        <v>5</v>
      </c>
    </row>
    <row r="173" spans="4:11" hidden="1" x14ac:dyDescent="0.3">
      <c r="D173" s="67" t="s">
        <v>1049</v>
      </c>
      <c r="E173" s="71">
        <v>15</v>
      </c>
      <c r="J173" s="67" t="s">
        <v>1050</v>
      </c>
      <c r="K173" s="71">
        <v>5</v>
      </c>
    </row>
    <row r="174" spans="4:11" hidden="1" x14ac:dyDescent="0.3">
      <c r="D174" s="67" t="s">
        <v>1051</v>
      </c>
      <c r="E174" s="71">
        <v>15</v>
      </c>
      <c r="J174" s="67" t="s">
        <v>1052</v>
      </c>
      <c r="K174" s="71">
        <v>5</v>
      </c>
    </row>
    <row r="175" spans="4:11" hidden="1" x14ac:dyDescent="0.3">
      <c r="D175" s="67" t="s">
        <v>1053</v>
      </c>
      <c r="E175" s="71">
        <v>15</v>
      </c>
      <c r="J175" s="67" t="s">
        <v>1054</v>
      </c>
      <c r="K175" s="71">
        <v>5</v>
      </c>
    </row>
    <row r="176" spans="4:11" hidden="1" x14ac:dyDescent="0.3">
      <c r="D176" s="67" t="s">
        <v>1055</v>
      </c>
      <c r="E176" s="71">
        <v>15</v>
      </c>
      <c r="J176" s="67" t="s">
        <v>1056</v>
      </c>
      <c r="K176" s="71">
        <v>5</v>
      </c>
    </row>
    <row r="177" spans="4:11" hidden="1" x14ac:dyDescent="0.3">
      <c r="D177" s="67" t="s">
        <v>1057</v>
      </c>
      <c r="E177" s="71">
        <v>15</v>
      </c>
      <c r="J177" s="67" t="s">
        <v>1058</v>
      </c>
      <c r="K177" s="71">
        <v>5</v>
      </c>
    </row>
    <row r="178" spans="4:11" hidden="1" x14ac:dyDescent="0.3">
      <c r="D178" s="67" t="s">
        <v>1059</v>
      </c>
      <c r="E178" s="71">
        <v>15</v>
      </c>
      <c r="J178" s="67" t="s">
        <v>1060</v>
      </c>
      <c r="K178" s="71">
        <v>5</v>
      </c>
    </row>
    <row r="179" spans="4:11" hidden="1" x14ac:dyDescent="0.3">
      <c r="D179" s="67" t="s">
        <v>1061</v>
      </c>
      <c r="E179" s="71">
        <v>15</v>
      </c>
      <c r="J179" s="67" t="s">
        <v>1062</v>
      </c>
      <c r="K179" s="71">
        <v>5</v>
      </c>
    </row>
    <row r="180" spans="4:11" hidden="1" x14ac:dyDescent="0.3">
      <c r="D180" s="67" t="s">
        <v>1063</v>
      </c>
      <c r="E180" s="71">
        <v>15</v>
      </c>
      <c r="J180" s="67" t="s">
        <v>1064</v>
      </c>
      <c r="K180" s="71">
        <v>5</v>
      </c>
    </row>
    <row r="181" spans="4:11" hidden="1" x14ac:dyDescent="0.3">
      <c r="D181" s="67" t="s">
        <v>1065</v>
      </c>
      <c r="E181" s="71">
        <v>15</v>
      </c>
      <c r="J181" s="67" t="s">
        <v>1066</v>
      </c>
      <c r="K181" s="71">
        <v>5</v>
      </c>
    </row>
    <row r="182" spans="4:11" hidden="1" x14ac:dyDescent="0.3">
      <c r="D182" s="67" t="s">
        <v>1067</v>
      </c>
      <c r="E182" s="71">
        <v>15</v>
      </c>
      <c r="J182" s="67" t="s">
        <v>1068</v>
      </c>
      <c r="K182" s="71">
        <v>5</v>
      </c>
    </row>
    <row r="183" spans="4:11" hidden="1" x14ac:dyDescent="0.3">
      <c r="D183" s="67" t="s">
        <v>1069</v>
      </c>
      <c r="E183" s="71">
        <v>15</v>
      </c>
      <c r="J183" s="67" t="s">
        <v>1070</v>
      </c>
      <c r="K183" s="71">
        <v>5</v>
      </c>
    </row>
    <row r="184" spans="4:11" hidden="1" x14ac:dyDescent="0.3">
      <c r="D184" s="67" t="s">
        <v>1071</v>
      </c>
      <c r="E184" s="71">
        <v>15</v>
      </c>
      <c r="J184" s="67" t="s">
        <v>1072</v>
      </c>
      <c r="K184" s="71">
        <v>5</v>
      </c>
    </row>
    <row r="185" spans="4:11" hidden="1" x14ac:dyDescent="0.3">
      <c r="D185" s="67" t="s">
        <v>1073</v>
      </c>
      <c r="E185" s="71">
        <v>10</v>
      </c>
      <c r="J185" s="67" t="s">
        <v>1074</v>
      </c>
      <c r="K185" s="71">
        <v>5</v>
      </c>
    </row>
    <row r="186" spans="4:11" hidden="1" x14ac:dyDescent="0.3">
      <c r="D186" s="67" t="s">
        <v>1075</v>
      </c>
      <c r="E186" s="71">
        <v>15</v>
      </c>
      <c r="J186" s="67" t="s">
        <v>1076</v>
      </c>
      <c r="K186" s="71">
        <v>5</v>
      </c>
    </row>
    <row r="187" spans="4:11" hidden="1" x14ac:dyDescent="0.3">
      <c r="D187" s="67" t="s">
        <v>1077</v>
      </c>
      <c r="E187" s="71">
        <v>10</v>
      </c>
      <c r="J187" s="67" t="s">
        <v>1078</v>
      </c>
      <c r="K187" s="71">
        <v>5</v>
      </c>
    </row>
    <row r="188" spans="4:11" hidden="1" x14ac:dyDescent="0.3">
      <c r="D188" s="67" t="s">
        <v>1079</v>
      </c>
      <c r="E188" s="71">
        <v>10</v>
      </c>
      <c r="J188" s="67" t="s">
        <v>1080</v>
      </c>
      <c r="K188" s="71">
        <v>5</v>
      </c>
    </row>
    <row r="189" spans="4:11" hidden="1" x14ac:dyDescent="0.3">
      <c r="D189" s="67" t="s">
        <v>1081</v>
      </c>
      <c r="E189" s="71">
        <v>10</v>
      </c>
      <c r="J189" s="67" t="s">
        <v>1082</v>
      </c>
      <c r="K189" s="71">
        <v>10</v>
      </c>
    </row>
    <row r="190" spans="4:11" hidden="1" x14ac:dyDescent="0.3">
      <c r="D190" s="67" t="s">
        <v>1083</v>
      </c>
      <c r="E190" s="71">
        <v>10</v>
      </c>
      <c r="J190" s="67" t="s">
        <v>1084</v>
      </c>
      <c r="K190" s="71">
        <v>5</v>
      </c>
    </row>
    <row r="191" spans="4:11" hidden="1" x14ac:dyDescent="0.3">
      <c r="D191" s="67" t="s">
        <v>1085</v>
      </c>
      <c r="E191" s="71">
        <v>12</v>
      </c>
      <c r="J191" s="67" t="s">
        <v>1086</v>
      </c>
      <c r="K191" s="71">
        <v>5</v>
      </c>
    </row>
    <row r="192" spans="4:11" hidden="1" x14ac:dyDescent="0.3">
      <c r="D192" s="67" t="s">
        <v>1087</v>
      </c>
      <c r="E192" s="71">
        <v>12</v>
      </c>
      <c r="J192" s="67" t="s">
        <v>1088</v>
      </c>
      <c r="K192" s="71">
        <v>5</v>
      </c>
    </row>
    <row r="193" spans="4:11" hidden="1" x14ac:dyDescent="0.3">
      <c r="D193" s="67" t="s">
        <v>1089</v>
      </c>
      <c r="E193" s="71">
        <v>15</v>
      </c>
      <c r="J193" s="67" t="s">
        <v>1090</v>
      </c>
      <c r="K193" s="71">
        <v>5</v>
      </c>
    </row>
    <row r="194" spans="4:11" hidden="1" x14ac:dyDescent="0.3">
      <c r="D194" s="67" t="s">
        <v>1091</v>
      </c>
      <c r="E194" s="71">
        <v>15</v>
      </c>
      <c r="J194" s="67" t="s">
        <v>1092</v>
      </c>
      <c r="K194" s="71">
        <v>5</v>
      </c>
    </row>
    <row r="195" spans="4:11" hidden="1" x14ac:dyDescent="0.3">
      <c r="D195" s="67" t="s">
        <v>1093</v>
      </c>
      <c r="E195" s="71">
        <v>6</v>
      </c>
      <c r="J195" s="67" t="s">
        <v>1094</v>
      </c>
      <c r="K195" s="71">
        <v>5</v>
      </c>
    </row>
    <row r="196" spans="4:11" hidden="1" x14ac:dyDescent="0.3">
      <c r="D196" s="67" t="s">
        <v>1095</v>
      </c>
      <c r="E196" s="71">
        <v>15</v>
      </c>
      <c r="J196" s="67" t="s">
        <v>1096</v>
      </c>
      <c r="K196" s="71">
        <v>10</v>
      </c>
    </row>
    <row r="197" spans="4:11" hidden="1" x14ac:dyDescent="0.3">
      <c r="D197" s="67" t="s">
        <v>1097</v>
      </c>
      <c r="E197" s="71">
        <v>15</v>
      </c>
      <c r="J197" s="67" t="s">
        <v>1098</v>
      </c>
      <c r="K197" s="71">
        <v>5</v>
      </c>
    </row>
    <row r="198" spans="4:11" hidden="1" x14ac:dyDescent="0.3">
      <c r="D198" s="67" t="s">
        <v>1099</v>
      </c>
      <c r="E198" s="71">
        <v>10</v>
      </c>
      <c r="J198" s="67" t="s">
        <v>1100</v>
      </c>
      <c r="K198" s="71">
        <v>5</v>
      </c>
    </row>
    <row r="199" spans="4:11" hidden="1" x14ac:dyDescent="0.3">
      <c r="D199" s="67" t="s">
        <v>1101</v>
      </c>
      <c r="E199" s="71">
        <v>15</v>
      </c>
      <c r="J199" s="67" t="s">
        <v>1102</v>
      </c>
      <c r="K199" s="71">
        <v>5</v>
      </c>
    </row>
    <row r="200" spans="4:11" hidden="1" x14ac:dyDescent="0.3">
      <c r="D200" s="67" t="s">
        <v>1103</v>
      </c>
      <c r="E200" s="71">
        <v>15</v>
      </c>
      <c r="J200" s="67" t="s">
        <v>1104</v>
      </c>
      <c r="K200" s="71">
        <v>5</v>
      </c>
    </row>
    <row r="201" spans="4:11" hidden="1" x14ac:dyDescent="0.3">
      <c r="D201" s="67" t="s">
        <v>1105</v>
      </c>
      <c r="E201" s="71">
        <v>15</v>
      </c>
      <c r="J201" s="67" t="s">
        <v>1106</v>
      </c>
      <c r="K201" s="71">
        <v>5</v>
      </c>
    </row>
    <row r="202" spans="4:11" hidden="1" x14ac:dyDescent="0.3">
      <c r="D202" s="67" t="s">
        <v>1107</v>
      </c>
      <c r="E202" s="71">
        <v>15</v>
      </c>
      <c r="J202" s="67" t="s">
        <v>1108</v>
      </c>
      <c r="K202" s="71">
        <v>5</v>
      </c>
    </row>
    <row r="203" spans="4:11" hidden="1" x14ac:dyDescent="0.3">
      <c r="D203" s="67" t="s">
        <v>1109</v>
      </c>
      <c r="E203" s="71">
        <v>15</v>
      </c>
      <c r="J203" s="67" t="s">
        <v>1110</v>
      </c>
      <c r="K203" s="71">
        <v>5</v>
      </c>
    </row>
    <row r="204" spans="4:11" hidden="1" x14ac:dyDescent="0.3">
      <c r="D204" s="67" t="s">
        <v>1111</v>
      </c>
      <c r="E204" s="71">
        <v>15</v>
      </c>
      <c r="J204" s="67" t="s">
        <v>1112</v>
      </c>
      <c r="K204" s="71">
        <v>5</v>
      </c>
    </row>
    <row r="205" spans="4:11" hidden="1" x14ac:dyDescent="0.3">
      <c r="D205" s="67" t="s">
        <v>1113</v>
      </c>
      <c r="E205" s="71">
        <v>15</v>
      </c>
      <c r="J205" s="67" t="s">
        <v>1114</v>
      </c>
      <c r="K205" s="71">
        <v>5</v>
      </c>
    </row>
    <row r="206" spans="4:11" hidden="1" x14ac:dyDescent="0.3">
      <c r="D206" s="67" t="s">
        <v>1115</v>
      </c>
      <c r="E206" s="71">
        <v>15</v>
      </c>
      <c r="J206" s="67" t="s">
        <v>1116</v>
      </c>
      <c r="K206" s="71">
        <v>5</v>
      </c>
    </row>
    <row r="207" spans="4:11" hidden="1" x14ac:dyDescent="0.3">
      <c r="D207" s="67" t="s">
        <v>1117</v>
      </c>
      <c r="E207" s="71">
        <v>15</v>
      </c>
      <c r="J207" s="67" t="s">
        <v>1118</v>
      </c>
      <c r="K207" s="71">
        <v>5</v>
      </c>
    </row>
    <row r="208" spans="4:11" hidden="1" x14ac:dyDescent="0.3">
      <c r="D208" s="67" t="s">
        <v>1119</v>
      </c>
      <c r="E208" s="71">
        <v>15</v>
      </c>
      <c r="J208" s="67" t="s">
        <v>1120</v>
      </c>
      <c r="K208" s="71">
        <v>5</v>
      </c>
    </row>
    <row r="209" spans="4:11" hidden="1" x14ac:dyDescent="0.3">
      <c r="D209" s="67" t="s">
        <v>1121</v>
      </c>
      <c r="E209" s="71">
        <v>15</v>
      </c>
      <c r="J209" s="67" t="s">
        <v>1122</v>
      </c>
      <c r="K209" s="71">
        <v>5</v>
      </c>
    </row>
    <row r="210" spans="4:11" hidden="1" x14ac:dyDescent="0.3">
      <c r="D210" s="67" t="s">
        <v>1123</v>
      </c>
      <c r="E210" s="71">
        <v>15</v>
      </c>
      <c r="J210" s="67" t="s">
        <v>1124</v>
      </c>
      <c r="K210" s="71">
        <v>5</v>
      </c>
    </row>
    <row r="211" spans="4:11" hidden="1" x14ac:dyDescent="0.3">
      <c r="D211" s="67" t="s">
        <v>1125</v>
      </c>
      <c r="E211" s="71">
        <v>15</v>
      </c>
      <c r="J211" s="67" t="s">
        <v>1126</v>
      </c>
      <c r="K211" s="71">
        <v>5</v>
      </c>
    </row>
    <row r="212" spans="4:11" hidden="1" x14ac:dyDescent="0.3">
      <c r="D212" s="67" t="s">
        <v>1127</v>
      </c>
      <c r="E212" s="71">
        <v>15</v>
      </c>
      <c r="J212" s="67" t="s">
        <v>1128</v>
      </c>
      <c r="K212" s="71">
        <v>5</v>
      </c>
    </row>
    <row r="213" spans="4:11" hidden="1" x14ac:dyDescent="0.3">
      <c r="D213" s="67" t="s">
        <v>1129</v>
      </c>
      <c r="E213" s="71">
        <v>10</v>
      </c>
      <c r="J213" s="67" t="s">
        <v>1130</v>
      </c>
      <c r="K213" s="71">
        <v>5</v>
      </c>
    </row>
    <row r="214" spans="4:11" hidden="1" x14ac:dyDescent="0.3">
      <c r="D214" s="67" t="s">
        <v>1131</v>
      </c>
      <c r="E214" s="71">
        <v>15</v>
      </c>
      <c r="J214" s="67" t="s">
        <v>1132</v>
      </c>
      <c r="K214" s="71">
        <v>5</v>
      </c>
    </row>
    <row r="215" spans="4:11" hidden="1" x14ac:dyDescent="0.3">
      <c r="D215" s="67" t="s">
        <v>1133</v>
      </c>
      <c r="E215" s="71">
        <v>15</v>
      </c>
      <c r="J215" s="67" t="s">
        <v>1134</v>
      </c>
      <c r="K215" s="71">
        <v>5</v>
      </c>
    </row>
    <row r="216" spans="4:11" hidden="1" x14ac:dyDescent="0.3">
      <c r="D216" s="67" t="s">
        <v>1135</v>
      </c>
      <c r="E216" s="71">
        <v>10</v>
      </c>
      <c r="J216" s="67" t="s">
        <v>1136</v>
      </c>
      <c r="K216" s="71">
        <v>5</v>
      </c>
    </row>
    <row r="217" spans="4:11" hidden="1" x14ac:dyDescent="0.3">
      <c r="D217" s="67" t="s">
        <v>1137</v>
      </c>
      <c r="E217" s="71">
        <v>10</v>
      </c>
      <c r="J217" s="67" t="s">
        <v>1138</v>
      </c>
      <c r="K217" s="71">
        <v>10</v>
      </c>
    </row>
    <row r="218" spans="4:11" hidden="1" x14ac:dyDescent="0.3">
      <c r="D218" s="69" t="s">
        <v>1139</v>
      </c>
      <c r="E218" s="71">
        <v>5</v>
      </c>
      <c r="J218" s="67" t="s">
        <v>1140</v>
      </c>
      <c r="K218" s="71">
        <v>5</v>
      </c>
    </row>
    <row r="219" spans="4:11" hidden="1" x14ac:dyDescent="0.3">
      <c r="D219" s="67" t="s">
        <v>1141</v>
      </c>
      <c r="E219" s="71">
        <v>6</v>
      </c>
      <c r="J219" s="67" t="s">
        <v>1142</v>
      </c>
      <c r="K219" s="71">
        <v>5</v>
      </c>
    </row>
    <row r="220" spans="4:11" hidden="1" x14ac:dyDescent="0.3">
      <c r="D220" s="67" t="s">
        <v>1143</v>
      </c>
      <c r="E220" s="71">
        <v>10</v>
      </c>
      <c r="J220" s="67" t="s">
        <v>1144</v>
      </c>
      <c r="K220" s="71">
        <v>5</v>
      </c>
    </row>
    <row r="221" spans="4:11" hidden="1" x14ac:dyDescent="0.3">
      <c r="D221" s="67" t="s">
        <v>1145</v>
      </c>
      <c r="E221" s="71">
        <v>15</v>
      </c>
      <c r="J221" s="67" t="s">
        <v>1146</v>
      </c>
      <c r="K221" s="71">
        <v>5</v>
      </c>
    </row>
    <row r="222" spans="4:11" hidden="1" x14ac:dyDescent="0.3">
      <c r="D222" s="67" t="s">
        <v>1147</v>
      </c>
      <c r="E222" s="71">
        <v>12</v>
      </c>
      <c r="J222" s="67" t="s">
        <v>1148</v>
      </c>
      <c r="K222" s="71">
        <v>5</v>
      </c>
    </row>
    <row r="223" spans="4:11" hidden="1" x14ac:dyDescent="0.3">
      <c r="D223" s="67" t="s">
        <v>1149</v>
      </c>
      <c r="E223" s="71">
        <v>12</v>
      </c>
      <c r="J223" s="67" t="s">
        <v>1150</v>
      </c>
      <c r="K223" s="71">
        <v>5</v>
      </c>
    </row>
    <row r="224" spans="4:11" hidden="1" x14ac:dyDescent="0.3">
      <c r="D224" s="67" t="s">
        <v>1151</v>
      </c>
      <c r="E224" s="71">
        <v>10</v>
      </c>
      <c r="J224" s="67" t="s">
        <v>1152</v>
      </c>
      <c r="K224" s="71">
        <v>5</v>
      </c>
    </row>
    <row r="225" spans="4:11" hidden="1" x14ac:dyDescent="0.3">
      <c r="D225" s="67" t="s">
        <v>1153</v>
      </c>
      <c r="E225" s="71">
        <v>10</v>
      </c>
      <c r="J225" s="67" t="s">
        <v>1154</v>
      </c>
      <c r="K225" s="71">
        <v>5</v>
      </c>
    </row>
    <row r="226" spans="4:11" hidden="1" x14ac:dyDescent="0.3">
      <c r="J226" s="67" t="s">
        <v>1155</v>
      </c>
      <c r="K226" s="71">
        <v>7</v>
      </c>
    </row>
    <row r="227" spans="4:11" hidden="1" x14ac:dyDescent="0.3">
      <c r="J227" s="67" t="s">
        <v>1156</v>
      </c>
      <c r="K227" s="71">
        <v>5</v>
      </c>
    </row>
    <row r="228" spans="4:11" hidden="1" x14ac:dyDescent="0.3">
      <c r="J228" s="67" t="s">
        <v>1157</v>
      </c>
      <c r="K228" s="71">
        <v>5</v>
      </c>
    </row>
    <row r="229" spans="4:11" hidden="1" x14ac:dyDescent="0.3">
      <c r="J229" s="67" t="s">
        <v>1158</v>
      </c>
      <c r="K229" s="71">
        <v>7</v>
      </c>
    </row>
    <row r="230" spans="4:11" hidden="1" x14ac:dyDescent="0.3">
      <c r="J230" s="67" t="s">
        <v>1159</v>
      </c>
      <c r="K230" s="71">
        <v>5</v>
      </c>
    </row>
    <row r="231" spans="4:11" hidden="1" x14ac:dyDescent="0.3">
      <c r="J231" s="67" t="s">
        <v>1160</v>
      </c>
      <c r="K231" s="71">
        <v>5</v>
      </c>
    </row>
    <row r="232" spans="4:11" hidden="1" x14ac:dyDescent="0.3">
      <c r="J232" s="67" t="s">
        <v>1161</v>
      </c>
      <c r="K232" s="71">
        <v>5</v>
      </c>
    </row>
    <row r="233" spans="4:11" hidden="1" x14ac:dyDescent="0.3">
      <c r="J233" s="67" t="s">
        <v>1162</v>
      </c>
      <c r="K233" s="71">
        <v>5</v>
      </c>
    </row>
    <row r="234" spans="4:11" hidden="1" x14ac:dyDescent="0.3">
      <c r="J234" s="67" t="s">
        <v>1163</v>
      </c>
      <c r="K234" s="71">
        <v>5</v>
      </c>
    </row>
    <row r="235" spans="4:11" hidden="1" x14ac:dyDescent="0.3">
      <c r="J235" s="67" t="s">
        <v>1164</v>
      </c>
      <c r="K235" s="71">
        <v>10</v>
      </c>
    </row>
    <row r="236" spans="4:11" hidden="1" x14ac:dyDescent="0.3">
      <c r="J236" s="67" t="s">
        <v>1165</v>
      </c>
      <c r="K236" s="71">
        <v>5</v>
      </c>
    </row>
    <row r="237" spans="4:11" hidden="1" x14ac:dyDescent="0.3">
      <c r="J237" s="67" t="s">
        <v>1166</v>
      </c>
      <c r="K237" s="71">
        <v>10</v>
      </c>
    </row>
    <row r="238" spans="4:11" hidden="1" x14ac:dyDescent="0.3">
      <c r="J238" s="67" t="s">
        <v>1167</v>
      </c>
      <c r="K238" s="71">
        <v>5</v>
      </c>
    </row>
    <row r="239" spans="4:11" hidden="1" x14ac:dyDescent="0.3">
      <c r="J239" s="67" t="s">
        <v>1168</v>
      </c>
      <c r="K239" s="71">
        <v>5</v>
      </c>
    </row>
    <row r="240" spans="4:11" hidden="1" x14ac:dyDescent="0.3">
      <c r="J240" s="67" t="s">
        <v>1169</v>
      </c>
      <c r="K240" s="71">
        <v>5</v>
      </c>
    </row>
    <row r="241" spans="10:11" hidden="1" x14ac:dyDescent="0.3">
      <c r="J241" s="67" t="s">
        <v>1170</v>
      </c>
      <c r="K241" s="71">
        <v>5</v>
      </c>
    </row>
    <row r="242" spans="10:11" hidden="1" x14ac:dyDescent="0.3">
      <c r="J242" s="67" t="s">
        <v>1171</v>
      </c>
      <c r="K242" s="71">
        <v>5</v>
      </c>
    </row>
    <row r="243" spans="10:11" hidden="1" x14ac:dyDescent="0.3">
      <c r="J243" s="67" t="s">
        <v>1172</v>
      </c>
      <c r="K243" s="71">
        <v>10</v>
      </c>
    </row>
    <row r="244" spans="10:11" hidden="1" x14ac:dyDescent="0.3">
      <c r="J244" s="67" t="s">
        <v>1173</v>
      </c>
      <c r="K244" s="71">
        <v>5</v>
      </c>
    </row>
    <row r="245" spans="10:11" hidden="1" x14ac:dyDescent="0.3">
      <c r="J245" s="67" t="s">
        <v>1174</v>
      </c>
      <c r="K245" s="71">
        <v>5</v>
      </c>
    </row>
    <row r="246" spans="10:11" hidden="1" x14ac:dyDescent="0.3">
      <c r="J246" s="67" t="s">
        <v>1175</v>
      </c>
      <c r="K246" s="71">
        <v>5</v>
      </c>
    </row>
    <row r="247" spans="10:11" hidden="1" x14ac:dyDescent="0.3">
      <c r="J247" s="67" t="s">
        <v>1176</v>
      </c>
      <c r="K247" s="71">
        <v>5</v>
      </c>
    </row>
    <row r="248" spans="10:11" hidden="1" x14ac:dyDescent="0.3">
      <c r="J248" s="67" t="s">
        <v>1177</v>
      </c>
      <c r="K248" s="71">
        <v>5</v>
      </c>
    </row>
    <row r="249" spans="10:11" hidden="1" x14ac:dyDescent="0.3">
      <c r="J249" s="67" t="s">
        <v>1178</v>
      </c>
      <c r="K249" s="71">
        <v>5</v>
      </c>
    </row>
    <row r="250" spans="10:11" hidden="1" x14ac:dyDescent="0.3">
      <c r="J250" s="67" t="s">
        <v>1179</v>
      </c>
      <c r="K250" s="71">
        <v>5</v>
      </c>
    </row>
    <row r="251" spans="10:11" hidden="1" x14ac:dyDescent="0.3">
      <c r="J251" s="67" t="s">
        <v>1180</v>
      </c>
      <c r="K251" s="71">
        <v>5</v>
      </c>
    </row>
    <row r="252" spans="10:11" hidden="1" x14ac:dyDescent="0.3">
      <c r="J252" s="67" t="s">
        <v>1181</v>
      </c>
      <c r="K252" s="71">
        <v>5</v>
      </c>
    </row>
    <row r="253" spans="10:11" hidden="1" x14ac:dyDescent="0.3">
      <c r="J253" s="67" t="s">
        <v>1182</v>
      </c>
      <c r="K253" s="71">
        <v>5</v>
      </c>
    </row>
    <row r="254" spans="10:11" hidden="1" x14ac:dyDescent="0.3">
      <c r="J254" s="67" t="s">
        <v>1183</v>
      </c>
      <c r="K254" s="71">
        <v>5</v>
      </c>
    </row>
    <row r="255" spans="10:11" hidden="1" x14ac:dyDescent="0.3">
      <c r="J255" s="67" t="s">
        <v>1184</v>
      </c>
      <c r="K255" s="71">
        <v>5</v>
      </c>
    </row>
    <row r="256" spans="10:11" hidden="1" x14ac:dyDescent="0.3">
      <c r="J256" s="67" t="s">
        <v>1185</v>
      </c>
      <c r="K256" s="71">
        <v>5</v>
      </c>
    </row>
    <row r="257" spans="10:11" hidden="1" x14ac:dyDescent="0.3">
      <c r="J257" s="67" t="s">
        <v>1186</v>
      </c>
      <c r="K257" s="71">
        <v>5</v>
      </c>
    </row>
    <row r="258" spans="10:11" hidden="1" x14ac:dyDescent="0.3">
      <c r="J258" s="67" t="s">
        <v>1187</v>
      </c>
      <c r="K258" s="71">
        <v>5</v>
      </c>
    </row>
    <row r="259" spans="10:11" hidden="1" x14ac:dyDescent="0.3">
      <c r="J259" s="67" t="s">
        <v>1188</v>
      </c>
      <c r="K259" s="71">
        <v>5</v>
      </c>
    </row>
    <row r="260" spans="10:11" hidden="1" x14ac:dyDescent="0.3">
      <c r="J260" s="67" t="s">
        <v>1189</v>
      </c>
      <c r="K260" s="71">
        <v>5</v>
      </c>
    </row>
    <row r="261" spans="10:11" hidden="1" x14ac:dyDescent="0.3">
      <c r="J261" s="67" t="s">
        <v>1190</v>
      </c>
      <c r="K261" s="71">
        <v>5</v>
      </c>
    </row>
    <row r="262" spans="10:11" hidden="1" x14ac:dyDescent="0.3">
      <c r="J262" s="67" t="s">
        <v>1191</v>
      </c>
      <c r="K262" s="71">
        <v>5</v>
      </c>
    </row>
    <row r="263" spans="10:11" hidden="1" x14ac:dyDescent="0.3">
      <c r="J263" s="67" t="s">
        <v>1192</v>
      </c>
      <c r="K263" s="71">
        <v>5</v>
      </c>
    </row>
    <row r="264" spans="10:11" hidden="1" x14ac:dyDescent="0.3">
      <c r="J264" s="67" t="s">
        <v>1193</v>
      </c>
      <c r="K264" s="71">
        <v>5</v>
      </c>
    </row>
    <row r="265" spans="10:11" hidden="1" x14ac:dyDescent="0.3">
      <c r="J265" s="67" t="s">
        <v>1194</v>
      </c>
      <c r="K265" s="71">
        <v>5</v>
      </c>
    </row>
    <row r="266" spans="10:11" hidden="1" x14ac:dyDescent="0.3">
      <c r="J266" s="67" t="s">
        <v>1195</v>
      </c>
      <c r="K266" s="71">
        <v>5</v>
      </c>
    </row>
    <row r="267" spans="10:11" hidden="1" x14ac:dyDescent="0.3">
      <c r="J267" s="67" t="s">
        <v>1196</v>
      </c>
      <c r="K267" s="71">
        <v>5</v>
      </c>
    </row>
    <row r="268" spans="10:11" hidden="1" x14ac:dyDescent="0.3">
      <c r="J268" s="67" t="s">
        <v>1197</v>
      </c>
      <c r="K268" s="71">
        <v>5</v>
      </c>
    </row>
    <row r="269" spans="10:11" hidden="1" x14ac:dyDescent="0.3">
      <c r="J269" s="67" t="s">
        <v>1198</v>
      </c>
      <c r="K269" s="71">
        <v>5</v>
      </c>
    </row>
    <row r="270" spans="10:11" hidden="1" x14ac:dyDescent="0.3">
      <c r="J270" s="67" t="s">
        <v>1199</v>
      </c>
      <c r="K270" s="71">
        <v>5</v>
      </c>
    </row>
    <row r="271" spans="10:11" hidden="1" x14ac:dyDescent="0.3">
      <c r="J271" s="67" t="s">
        <v>1200</v>
      </c>
      <c r="K271" s="71">
        <v>5</v>
      </c>
    </row>
    <row r="272" spans="10:11" hidden="1" x14ac:dyDescent="0.3">
      <c r="J272" s="67" t="s">
        <v>1201</v>
      </c>
      <c r="K272" s="71">
        <v>5</v>
      </c>
    </row>
    <row r="273" spans="10:11" hidden="1" x14ac:dyDescent="0.3">
      <c r="J273" s="67" t="s">
        <v>1202</v>
      </c>
      <c r="K273" s="71">
        <v>5</v>
      </c>
    </row>
    <row r="274" spans="10:11" hidden="1" x14ac:dyDescent="0.3">
      <c r="J274" s="67" t="s">
        <v>1203</v>
      </c>
      <c r="K274" s="71">
        <v>5</v>
      </c>
    </row>
    <row r="275" spans="10:11" hidden="1" x14ac:dyDescent="0.3">
      <c r="J275" s="67" t="s">
        <v>1204</v>
      </c>
      <c r="K275" s="71">
        <v>5</v>
      </c>
    </row>
    <row r="276" spans="10:11" hidden="1" x14ac:dyDescent="0.3">
      <c r="J276" s="67" t="s">
        <v>1205</v>
      </c>
      <c r="K276" s="71">
        <v>5</v>
      </c>
    </row>
    <row r="277" spans="10:11" hidden="1" x14ac:dyDescent="0.3">
      <c r="J277" s="67" t="s">
        <v>1206</v>
      </c>
      <c r="K277" s="71">
        <v>5</v>
      </c>
    </row>
    <row r="278" spans="10:11" hidden="1" x14ac:dyDescent="0.3">
      <c r="J278" s="67" t="s">
        <v>1207</v>
      </c>
      <c r="K278" s="71">
        <v>5</v>
      </c>
    </row>
    <row r="279" spans="10:11" hidden="1" x14ac:dyDescent="0.3">
      <c r="J279" s="67" t="s">
        <v>1208</v>
      </c>
      <c r="K279" s="71">
        <v>5</v>
      </c>
    </row>
    <row r="280" spans="10:11" hidden="1" x14ac:dyDescent="0.3">
      <c r="J280" s="67" t="s">
        <v>1209</v>
      </c>
      <c r="K280" s="71">
        <v>5</v>
      </c>
    </row>
    <row r="281" spans="10:11" hidden="1" x14ac:dyDescent="0.3">
      <c r="J281" s="67" t="s">
        <v>1210</v>
      </c>
      <c r="K281" s="71">
        <v>5</v>
      </c>
    </row>
    <row r="282" spans="10:11" hidden="1" x14ac:dyDescent="0.3">
      <c r="J282" s="67" t="s">
        <v>1211</v>
      </c>
      <c r="K282" s="71">
        <v>5</v>
      </c>
    </row>
    <row r="283" spans="10:11" hidden="1" x14ac:dyDescent="0.3">
      <c r="J283" s="67" t="s">
        <v>1212</v>
      </c>
      <c r="K283" s="71">
        <v>5</v>
      </c>
    </row>
    <row r="284" spans="10:11" hidden="1" x14ac:dyDescent="0.3">
      <c r="J284" s="67" t="s">
        <v>1213</v>
      </c>
      <c r="K284" s="71">
        <v>5</v>
      </c>
    </row>
    <row r="285" spans="10:11" hidden="1" x14ac:dyDescent="0.3">
      <c r="J285" s="67" t="s">
        <v>1214</v>
      </c>
      <c r="K285" s="71">
        <v>5</v>
      </c>
    </row>
    <row r="286" spans="10:11" hidden="1" x14ac:dyDescent="0.3">
      <c r="J286" s="67" t="s">
        <v>1215</v>
      </c>
      <c r="K286" s="71">
        <v>5</v>
      </c>
    </row>
    <row r="287" spans="10:11" hidden="1" x14ac:dyDescent="0.3">
      <c r="J287" s="67" t="s">
        <v>1216</v>
      </c>
      <c r="K287" s="71">
        <v>5</v>
      </c>
    </row>
    <row r="288" spans="10:11" hidden="1" x14ac:dyDescent="0.3">
      <c r="J288" s="67" t="s">
        <v>1217</v>
      </c>
      <c r="K288" s="71">
        <v>5</v>
      </c>
    </row>
    <row r="289" spans="10:11" hidden="1" x14ac:dyDescent="0.3">
      <c r="J289" s="67" t="s">
        <v>1218</v>
      </c>
      <c r="K289" s="71">
        <v>5</v>
      </c>
    </row>
    <row r="290" spans="10:11" hidden="1" x14ac:dyDescent="0.3">
      <c r="J290" s="67" t="s">
        <v>1219</v>
      </c>
      <c r="K290" s="71">
        <v>5</v>
      </c>
    </row>
    <row r="291" spans="10:11" hidden="1" x14ac:dyDescent="0.3">
      <c r="J291" s="67" t="s">
        <v>1220</v>
      </c>
      <c r="K291" s="71">
        <v>5</v>
      </c>
    </row>
    <row r="292" spans="10:11" hidden="1" x14ac:dyDescent="0.3">
      <c r="J292" s="67" t="s">
        <v>1221</v>
      </c>
      <c r="K292" s="71">
        <v>5</v>
      </c>
    </row>
    <row r="293" spans="10:11" hidden="1" x14ac:dyDescent="0.3">
      <c r="J293" s="67" t="s">
        <v>1222</v>
      </c>
      <c r="K293" s="71">
        <v>5</v>
      </c>
    </row>
    <row r="294" spans="10:11" hidden="1" x14ac:dyDescent="0.3">
      <c r="J294" s="67" t="s">
        <v>1223</v>
      </c>
      <c r="K294" s="71">
        <v>5</v>
      </c>
    </row>
    <row r="295" spans="10:11" hidden="1" x14ac:dyDescent="0.3">
      <c r="J295" s="67" t="s">
        <v>1224</v>
      </c>
      <c r="K295" s="71">
        <v>5</v>
      </c>
    </row>
    <row r="296" spans="10:11" hidden="1" x14ac:dyDescent="0.3">
      <c r="J296" s="67" t="s">
        <v>1225</v>
      </c>
      <c r="K296" s="71">
        <v>5</v>
      </c>
    </row>
    <row r="297" spans="10:11" hidden="1" x14ac:dyDescent="0.3">
      <c r="J297" s="67" t="s">
        <v>1226</v>
      </c>
      <c r="K297" s="71">
        <v>5</v>
      </c>
    </row>
    <row r="298" spans="10:11" hidden="1" x14ac:dyDescent="0.3">
      <c r="J298" s="67" t="s">
        <v>1227</v>
      </c>
      <c r="K298" s="71">
        <v>5</v>
      </c>
    </row>
    <row r="299" spans="10:11" hidden="1" x14ac:dyDescent="0.3">
      <c r="J299" s="67" t="s">
        <v>1228</v>
      </c>
      <c r="K299" s="71">
        <v>5</v>
      </c>
    </row>
    <row r="300" spans="10:11" hidden="1" x14ac:dyDescent="0.3">
      <c r="J300" s="67" t="s">
        <v>1229</v>
      </c>
      <c r="K300" s="71">
        <v>5</v>
      </c>
    </row>
    <row r="301" spans="10:11" hidden="1" x14ac:dyDescent="0.3">
      <c r="J301" s="67" t="s">
        <v>1230</v>
      </c>
      <c r="K301" s="71">
        <v>5</v>
      </c>
    </row>
    <row r="302" spans="10:11" hidden="1" x14ac:dyDescent="0.3">
      <c r="J302" s="67" t="s">
        <v>1231</v>
      </c>
      <c r="K302" s="71">
        <v>5</v>
      </c>
    </row>
    <row r="303" spans="10:11" hidden="1" x14ac:dyDescent="0.3">
      <c r="J303" s="67" t="s">
        <v>1232</v>
      </c>
      <c r="K303" s="71">
        <v>5</v>
      </c>
    </row>
    <row r="304" spans="10:11" hidden="1" x14ac:dyDescent="0.3">
      <c r="J304" s="67" t="s">
        <v>1233</v>
      </c>
      <c r="K304" s="71">
        <v>5</v>
      </c>
    </row>
    <row r="305" spans="10:11" hidden="1" x14ac:dyDescent="0.3">
      <c r="J305" s="67" t="s">
        <v>1234</v>
      </c>
      <c r="K305" s="71">
        <v>5</v>
      </c>
    </row>
    <row r="306" spans="10:11" hidden="1" x14ac:dyDescent="0.3">
      <c r="J306" s="67" t="s">
        <v>1235</v>
      </c>
      <c r="K306" s="71">
        <v>5</v>
      </c>
    </row>
    <row r="307" spans="10:11" hidden="1" x14ac:dyDescent="0.3">
      <c r="J307" s="67" t="s">
        <v>1236</v>
      </c>
      <c r="K307" s="71">
        <v>5</v>
      </c>
    </row>
    <row r="308" spans="10:11" hidden="1" x14ac:dyDescent="0.3">
      <c r="J308" s="67" t="s">
        <v>1237</v>
      </c>
      <c r="K308" s="71">
        <v>5</v>
      </c>
    </row>
    <row r="309" spans="10:11" hidden="1" x14ac:dyDescent="0.3">
      <c r="J309" s="67" t="s">
        <v>1238</v>
      </c>
      <c r="K309" s="71">
        <v>5</v>
      </c>
    </row>
    <row r="310" spans="10:11" hidden="1" x14ac:dyDescent="0.3">
      <c r="J310" s="67" t="s">
        <v>1239</v>
      </c>
      <c r="K310" s="71">
        <v>5</v>
      </c>
    </row>
    <row r="311" spans="10:11" hidden="1" x14ac:dyDescent="0.3">
      <c r="J311" s="67" t="s">
        <v>1240</v>
      </c>
      <c r="K311" s="71">
        <v>5</v>
      </c>
    </row>
    <row r="312" spans="10:11" hidden="1" x14ac:dyDescent="0.3">
      <c r="J312" s="67" t="s">
        <v>1241</v>
      </c>
      <c r="K312" s="71">
        <v>5</v>
      </c>
    </row>
    <row r="313" spans="10:11" hidden="1" x14ac:dyDescent="0.3">
      <c r="J313" s="67" t="s">
        <v>1242</v>
      </c>
      <c r="K313" s="71">
        <v>5</v>
      </c>
    </row>
    <row r="314" spans="10:11" hidden="1" x14ac:dyDescent="0.3">
      <c r="J314" s="67" t="s">
        <v>1243</v>
      </c>
      <c r="K314" s="71">
        <v>5</v>
      </c>
    </row>
    <row r="315" spans="10:11" hidden="1" x14ac:dyDescent="0.3">
      <c r="J315" s="67" t="s">
        <v>1244</v>
      </c>
      <c r="K315" s="71">
        <v>5</v>
      </c>
    </row>
    <row r="316" spans="10:11" hidden="1" x14ac:dyDescent="0.3">
      <c r="J316" s="67" t="s">
        <v>1245</v>
      </c>
      <c r="K316" s="71">
        <v>5</v>
      </c>
    </row>
    <row r="317" spans="10:11" hidden="1" x14ac:dyDescent="0.3">
      <c r="J317" s="67" t="s">
        <v>1246</v>
      </c>
      <c r="K317" s="71">
        <v>5</v>
      </c>
    </row>
    <row r="318" spans="10:11" hidden="1" x14ac:dyDescent="0.3">
      <c r="J318" s="67" t="s">
        <v>1247</v>
      </c>
      <c r="K318" s="71">
        <v>5</v>
      </c>
    </row>
    <row r="319" spans="10:11" hidden="1" x14ac:dyDescent="0.3">
      <c r="J319" s="67" t="s">
        <v>1248</v>
      </c>
      <c r="K319" s="71">
        <v>5</v>
      </c>
    </row>
    <row r="320" spans="10:11" hidden="1" x14ac:dyDescent="0.3">
      <c r="J320" s="67" t="s">
        <v>1249</v>
      </c>
      <c r="K320" s="71">
        <v>5</v>
      </c>
    </row>
    <row r="321" spans="10:11" hidden="1" x14ac:dyDescent="0.3">
      <c r="J321" s="67" t="s">
        <v>1250</v>
      </c>
      <c r="K321" s="71">
        <v>5</v>
      </c>
    </row>
    <row r="322" spans="10:11" hidden="1" x14ac:dyDescent="0.3">
      <c r="J322" s="67" t="s">
        <v>1251</v>
      </c>
      <c r="K322" s="71">
        <v>5</v>
      </c>
    </row>
    <row r="323" spans="10:11" hidden="1" x14ac:dyDescent="0.3">
      <c r="J323" s="67" t="s">
        <v>1252</v>
      </c>
      <c r="K323" s="71">
        <v>5</v>
      </c>
    </row>
    <row r="324" spans="10:11" hidden="1" x14ac:dyDescent="0.3">
      <c r="J324" s="67" t="s">
        <v>1253</v>
      </c>
      <c r="K324" s="71">
        <v>5</v>
      </c>
    </row>
    <row r="325" spans="10:11" hidden="1" x14ac:dyDescent="0.3">
      <c r="J325" s="67" t="s">
        <v>1254</v>
      </c>
      <c r="K325" s="71">
        <v>5</v>
      </c>
    </row>
    <row r="326" spans="10:11" hidden="1" x14ac:dyDescent="0.3">
      <c r="J326" s="67" t="s">
        <v>1255</v>
      </c>
      <c r="K326" s="71">
        <v>5</v>
      </c>
    </row>
    <row r="327" spans="10:11" hidden="1" x14ac:dyDescent="0.3">
      <c r="J327" s="67" t="s">
        <v>1256</v>
      </c>
      <c r="K327" s="71">
        <v>5</v>
      </c>
    </row>
    <row r="328" spans="10:11" hidden="1" x14ac:dyDescent="0.3">
      <c r="J328" s="67" t="s">
        <v>1257</v>
      </c>
      <c r="K328" s="71">
        <v>5</v>
      </c>
    </row>
    <row r="329" spans="10:11" hidden="1" x14ac:dyDescent="0.3">
      <c r="J329" s="67" t="s">
        <v>1258</v>
      </c>
      <c r="K329" s="71">
        <v>5</v>
      </c>
    </row>
    <row r="330" spans="10:11" hidden="1" x14ac:dyDescent="0.3">
      <c r="J330" s="67" t="s">
        <v>1259</v>
      </c>
      <c r="K330" s="71">
        <v>5</v>
      </c>
    </row>
    <row r="331" spans="10:11" hidden="1" x14ac:dyDescent="0.3">
      <c r="J331" s="67" t="s">
        <v>1260</v>
      </c>
      <c r="K331" s="71">
        <v>5</v>
      </c>
    </row>
    <row r="332" spans="10:11" hidden="1" x14ac:dyDescent="0.3">
      <c r="J332" s="67" t="s">
        <v>1261</v>
      </c>
      <c r="K332" s="71">
        <v>5</v>
      </c>
    </row>
    <row r="333" spans="10:11" hidden="1" x14ac:dyDescent="0.3">
      <c r="J333" s="67" t="s">
        <v>1262</v>
      </c>
      <c r="K333" s="71">
        <v>5</v>
      </c>
    </row>
    <row r="334" spans="10:11" hidden="1" x14ac:dyDescent="0.3">
      <c r="J334" s="67" t="s">
        <v>1263</v>
      </c>
      <c r="K334" s="71">
        <v>5</v>
      </c>
    </row>
    <row r="335" spans="10:11" hidden="1" x14ac:dyDescent="0.3">
      <c r="J335" s="67" t="s">
        <v>1264</v>
      </c>
      <c r="K335" s="71">
        <v>5</v>
      </c>
    </row>
    <row r="336" spans="10:11" hidden="1" x14ac:dyDescent="0.3">
      <c r="J336" s="67" t="s">
        <v>1265</v>
      </c>
      <c r="K336" s="71">
        <v>5</v>
      </c>
    </row>
    <row r="337" spans="10:11" hidden="1" x14ac:dyDescent="0.3">
      <c r="J337" s="67" t="s">
        <v>1266</v>
      </c>
      <c r="K337" s="71">
        <v>5</v>
      </c>
    </row>
    <row r="338" spans="10:11" hidden="1" x14ac:dyDescent="0.3">
      <c r="J338" s="67" t="s">
        <v>1267</v>
      </c>
      <c r="K338" s="71">
        <v>5</v>
      </c>
    </row>
    <row r="339" spans="10:11" hidden="1" x14ac:dyDescent="0.3">
      <c r="J339" s="67" t="s">
        <v>1268</v>
      </c>
      <c r="K339" s="71">
        <v>5</v>
      </c>
    </row>
    <row r="340" spans="10:11" hidden="1" x14ac:dyDescent="0.3">
      <c r="J340" s="67" t="s">
        <v>1269</v>
      </c>
      <c r="K340" s="71">
        <v>5</v>
      </c>
    </row>
    <row r="341" spans="10:11" hidden="1" x14ac:dyDescent="0.3">
      <c r="J341" s="67" t="s">
        <v>1270</v>
      </c>
      <c r="K341" s="71">
        <v>5</v>
      </c>
    </row>
    <row r="342" spans="10:11" hidden="1" x14ac:dyDescent="0.3">
      <c r="J342" s="67" t="s">
        <v>1271</v>
      </c>
      <c r="K342" s="71">
        <v>5</v>
      </c>
    </row>
    <row r="343" spans="10:11" hidden="1" x14ac:dyDescent="0.3">
      <c r="J343" s="67" t="s">
        <v>1272</v>
      </c>
      <c r="K343" s="71">
        <v>5</v>
      </c>
    </row>
    <row r="344" spans="10:11" hidden="1" x14ac:dyDescent="0.3">
      <c r="J344" s="67" t="s">
        <v>1273</v>
      </c>
      <c r="K344" s="71">
        <v>5</v>
      </c>
    </row>
    <row r="345" spans="10:11" hidden="1" x14ac:dyDescent="0.3">
      <c r="J345" s="67" t="s">
        <v>1274</v>
      </c>
      <c r="K345" s="71">
        <v>5</v>
      </c>
    </row>
    <row r="346" spans="10:11" hidden="1" x14ac:dyDescent="0.3">
      <c r="J346" s="67" t="s">
        <v>1275</v>
      </c>
      <c r="K346" s="71">
        <v>5</v>
      </c>
    </row>
    <row r="347" spans="10:11" hidden="1" x14ac:dyDescent="0.3">
      <c r="J347" s="67" t="s">
        <v>1276</v>
      </c>
      <c r="K347" s="71">
        <v>5</v>
      </c>
    </row>
    <row r="348" spans="10:11" hidden="1" x14ac:dyDescent="0.3">
      <c r="J348" s="67" t="s">
        <v>1277</v>
      </c>
      <c r="K348" s="71">
        <v>5</v>
      </c>
    </row>
    <row r="349" spans="10:11" hidden="1" x14ac:dyDescent="0.3">
      <c r="J349" s="67" t="s">
        <v>1278</v>
      </c>
      <c r="K349" s="71">
        <v>5</v>
      </c>
    </row>
    <row r="350" spans="10:11" hidden="1" x14ac:dyDescent="0.3">
      <c r="J350" s="67" t="s">
        <v>1279</v>
      </c>
      <c r="K350" s="71">
        <v>5</v>
      </c>
    </row>
    <row r="351" spans="10:11" hidden="1" x14ac:dyDescent="0.3">
      <c r="J351" s="67" t="s">
        <v>1280</v>
      </c>
      <c r="K351" s="71">
        <v>5</v>
      </c>
    </row>
    <row r="352" spans="10:11" hidden="1" x14ac:dyDescent="0.3">
      <c r="J352" s="67" t="s">
        <v>1281</v>
      </c>
      <c r="K352" s="71">
        <v>5</v>
      </c>
    </row>
    <row r="353" spans="10:11" hidden="1" x14ac:dyDescent="0.3">
      <c r="J353" s="67" t="s">
        <v>1282</v>
      </c>
      <c r="K353" s="71">
        <v>5</v>
      </c>
    </row>
    <row r="354" spans="10:11" hidden="1" x14ac:dyDescent="0.3">
      <c r="J354" s="67" t="s">
        <v>1283</v>
      </c>
      <c r="K354" s="71">
        <v>5</v>
      </c>
    </row>
    <row r="355" spans="10:11" hidden="1" x14ac:dyDescent="0.3">
      <c r="J355" s="67" t="s">
        <v>1284</v>
      </c>
      <c r="K355" s="71">
        <v>5</v>
      </c>
    </row>
    <row r="356" spans="10:11" hidden="1" x14ac:dyDescent="0.3">
      <c r="J356" s="67" t="s">
        <v>1285</v>
      </c>
      <c r="K356" s="71">
        <v>5</v>
      </c>
    </row>
    <row r="357" spans="10:11" hidden="1" x14ac:dyDescent="0.3">
      <c r="J357" s="67" t="s">
        <v>1286</v>
      </c>
      <c r="K357" s="71">
        <v>10</v>
      </c>
    </row>
    <row r="358" spans="10:11" hidden="1" x14ac:dyDescent="0.3">
      <c r="J358" s="67" t="s">
        <v>1286</v>
      </c>
      <c r="K358" s="71">
        <v>15</v>
      </c>
    </row>
    <row r="359" spans="10:11" hidden="1" x14ac:dyDescent="0.3">
      <c r="J359" s="67" t="s">
        <v>1287</v>
      </c>
      <c r="K359" s="71">
        <v>10</v>
      </c>
    </row>
    <row r="360" spans="10:11" hidden="1" x14ac:dyDescent="0.3">
      <c r="J360" s="67" t="s">
        <v>1288</v>
      </c>
      <c r="K360" s="71">
        <v>5</v>
      </c>
    </row>
    <row r="361" spans="10:11" hidden="1" x14ac:dyDescent="0.3">
      <c r="J361" s="67" t="s">
        <v>1289</v>
      </c>
      <c r="K361" s="71">
        <v>5</v>
      </c>
    </row>
    <row r="362" spans="10:11" hidden="1" x14ac:dyDescent="0.3">
      <c r="J362" s="67" t="s">
        <v>1290</v>
      </c>
      <c r="K362" s="71">
        <v>5</v>
      </c>
    </row>
    <row r="363" spans="10:11" hidden="1" x14ac:dyDescent="0.3">
      <c r="J363" s="67" t="s">
        <v>1291</v>
      </c>
      <c r="K363" s="71">
        <v>5</v>
      </c>
    </row>
    <row r="364" spans="10:11" hidden="1" x14ac:dyDescent="0.3">
      <c r="J364" s="67" t="s">
        <v>1292</v>
      </c>
      <c r="K364" s="71">
        <v>5</v>
      </c>
    </row>
    <row r="365" spans="10:11" hidden="1" x14ac:dyDescent="0.3">
      <c r="J365" s="67" t="s">
        <v>1293</v>
      </c>
      <c r="K365" s="71">
        <v>5</v>
      </c>
    </row>
    <row r="366" spans="10:11" hidden="1" x14ac:dyDescent="0.3">
      <c r="J366" s="67" t="s">
        <v>1294</v>
      </c>
      <c r="K366" s="71">
        <v>10</v>
      </c>
    </row>
    <row r="367" spans="10:11" hidden="1" x14ac:dyDescent="0.3">
      <c r="J367" s="67" t="s">
        <v>1295</v>
      </c>
      <c r="K367" s="71">
        <v>5</v>
      </c>
    </row>
    <row r="368" spans="10:11" hidden="1" x14ac:dyDescent="0.3">
      <c r="J368" s="67" t="s">
        <v>1296</v>
      </c>
      <c r="K368" s="71">
        <v>5</v>
      </c>
    </row>
    <row r="369" spans="10:11" hidden="1" x14ac:dyDescent="0.3">
      <c r="J369" s="67" t="s">
        <v>1297</v>
      </c>
      <c r="K369" s="71">
        <v>5</v>
      </c>
    </row>
    <row r="370" spans="10:11" hidden="1" x14ac:dyDescent="0.3">
      <c r="J370" s="67" t="s">
        <v>1298</v>
      </c>
      <c r="K370" s="71">
        <v>5</v>
      </c>
    </row>
    <row r="371" spans="10:11" hidden="1" x14ac:dyDescent="0.3">
      <c r="J371" s="67" t="s">
        <v>1299</v>
      </c>
      <c r="K371" s="71">
        <v>5</v>
      </c>
    </row>
    <row r="372" spans="10:11" hidden="1" x14ac:dyDescent="0.3">
      <c r="J372" s="67" t="s">
        <v>1300</v>
      </c>
      <c r="K372" s="71">
        <v>5</v>
      </c>
    </row>
    <row r="373" spans="10:11" hidden="1" x14ac:dyDescent="0.3">
      <c r="J373" s="67" t="s">
        <v>1301</v>
      </c>
      <c r="K373" s="71">
        <v>5</v>
      </c>
    </row>
    <row r="374" spans="10:11" hidden="1" x14ac:dyDescent="0.3">
      <c r="J374" s="67" t="s">
        <v>1302</v>
      </c>
      <c r="K374" s="71">
        <v>5</v>
      </c>
    </row>
    <row r="375" spans="10:11" hidden="1" x14ac:dyDescent="0.3">
      <c r="J375" s="67" t="s">
        <v>1303</v>
      </c>
      <c r="K375" s="71">
        <v>5</v>
      </c>
    </row>
    <row r="376" spans="10:11" hidden="1" x14ac:dyDescent="0.3">
      <c r="J376" s="67" t="s">
        <v>1304</v>
      </c>
      <c r="K376" s="71">
        <v>5</v>
      </c>
    </row>
    <row r="377" spans="10:11" hidden="1" x14ac:dyDescent="0.3">
      <c r="J377" s="67" t="s">
        <v>1305</v>
      </c>
      <c r="K377" s="71">
        <v>5</v>
      </c>
    </row>
    <row r="378" spans="10:11" hidden="1" x14ac:dyDescent="0.3">
      <c r="J378" s="67" t="s">
        <v>1306</v>
      </c>
      <c r="K378" s="71">
        <v>5</v>
      </c>
    </row>
    <row r="379" spans="10:11" hidden="1" x14ac:dyDescent="0.3">
      <c r="J379" s="67" t="s">
        <v>1307</v>
      </c>
      <c r="K379" s="71">
        <v>5</v>
      </c>
    </row>
    <row r="380" spans="10:11" hidden="1" x14ac:dyDescent="0.3">
      <c r="J380" s="67" t="s">
        <v>1308</v>
      </c>
      <c r="K380" s="71">
        <v>5</v>
      </c>
    </row>
    <row r="381" spans="10:11" hidden="1" x14ac:dyDescent="0.3">
      <c r="J381" s="67" t="s">
        <v>1309</v>
      </c>
      <c r="K381" s="71">
        <v>5</v>
      </c>
    </row>
    <row r="382" spans="10:11" hidden="1" x14ac:dyDescent="0.3">
      <c r="J382" s="67" t="s">
        <v>1310</v>
      </c>
      <c r="K382" s="71">
        <v>5</v>
      </c>
    </row>
    <row r="383" spans="10:11" hidden="1" x14ac:dyDescent="0.3">
      <c r="J383" s="67" t="s">
        <v>1311</v>
      </c>
      <c r="K383" s="71">
        <v>5</v>
      </c>
    </row>
    <row r="384" spans="10:11" hidden="1" x14ac:dyDescent="0.3">
      <c r="J384" s="67" t="s">
        <v>1312</v>
      </c>
      <c r="K384" s="71">
        <v>5</v>
      </c>
    </row>
    <row r="385" spans="10:11" hidden="1" x14ac:dyDescent="0.3">
      <c r="J385" s="67" t="s">
        <v>1313</v>
      </c>
      <c r="K385" s="71">
        <v>5</v>
      </c>
    </row>
    <row r="386" spans="10:11" hidden="1" x14ac:dyDescent="0.3">
      <c r="J386" s="67" t="s">
        <v>1314</v>
      </c>
      <c r="K386" s="71">
        <v>5</v>
      </c>
    </row>
    <row r="387" spans="10:11" hidden="1" x14ac:dyDescent="0.3">
      <c r="J387" s="67" t="s">
        <v>1315</v>
      </c>
      <c r="K387" s="71">
        <v>5</v>
      </c>
    </row>
    <row r="388" spans="10:11" hidden="1" x14ac:dyDescent="0.3">
      <c r="J388" s="67" t="s">
        <v>1316</v>
      </c>
      <c r="K388" s="71">
        <v>5</v>
      </c>
    </row>
    <row r="389" spans="10:11" hidden="1" x14ac:dyDescent="0.3">
      <c r="J389" s="67" t="s">
        <v>1317</v>
      </c>
      <c r="K389" s="71">
        <v>5</v>
      </c>
    </row>
    <row r="390" spans="10:11" hidden="1" x14ac:dyDescent="0.3">
      <c r="J390" s="67" t="s">
        <v>1318</v>
      </c>
      <c r="K390" s="71">
        <v>5</v>
      </c>
    </row>
    <row r="391" spans="10:11" hidden="1" x14ac:dyDescent="0.3">
      <c r="J391" s="67" t="s">
        <v>1319</v>
      </c>
      <c r="K391" s="71">
        <v>5</v>
      </c>
    </row>
    <row r="392" spans="10:11" hidden="1" x14ac:dyDescent="0.3">
      <c r="J392" s="67" t="s">
        <v>1320</v>
      </c>
      <c r="K392" s="71">
        <v>10</v>
      </c>
    </row>
    <row r="393" spans="10:11" hidden="1" x14ac:dyDescent="0.3">
      <c r="J393" s="67" t="s">
        <v>1321</v>
      </c>
      <c r="K393" s="71">
        <v>5</v>
      </c>
    </row>
    <row r="394" spans="10:11" hidden="1" x14ac:dyDescent="0.3">
      <c r="J394" s="67" t="s">
        <v>1322</v>
      </c>
      <c r="K394" s="71">
        <v>5</v>
      </c>
    </row>
    <row r="395" spans="10:11" hidden="1" x14ac:dyDescent="0.3">
      <c r="J395" s="67" t="s">
        <v>1323</v>
      </c>
      <c r="K395" s="71">
        <v>5</v>
      </c>
    </row>
    <row r="396" spans="10:11" hidden="1" x14ac:dyDescent="0.3">
      <c r="J396" s="67" t="s">
        <v>1324</v>
      </c>
      <c r="K396" s="71">
        <v>5</v>
      </c>
    </row>
    <row r="397" spans="10:11" hidden="1" x14ac:dyDescent="0.3">
      <c r="J397" s="67" t="s">
        <v>1325</v>
      </c>
      <c r="K397" s="71">
        <v>5</v>
      </c>
    </row>
    <row r="398" spans="10:11" hidden="1" x14ac:dyDescent="0.3">
      <c r="J398" s="67" t="s">
        <v>1326</v>
      </c>
      <c r="K398" s="71">
        <v>5</v>
      </c>
    </row>
    <row r="399" spans="10:11" hidden="1" x14ac:dyDescent="0.3">
      <c r="J399" s="67" t="s">
        <v>1327</v>
      </c>
      <c r="K399" s="71">
        <v>5</v>
      </c>
    </row>
    <row r="400" spans="10:11" hidden="1" x14ac:dyDescent="0.3">
      <c r="J400" s="67" t="s">
        <v>1328</v>
      </c>
      <c r="K400" s="71">
        <v>10</v>
      </c>
    </row>
    <row r="401" spans="10:11" hidden="1" x14ac:dyDescent="0.3">
      <c r="J401" s="67" t="s">
        <v>1329</v>
      </c>
      <c r="K401" s="71">
        <v>5</v>
      </c>
    </row>
    <row r="402" spans="10:11" hidden="1" x14ac:dyDescent="0.3">
      <c r="J402" s="67" t="s">
        <v>1330</v>
      </c>
      <c r="K402" s="71">
        <v>5</v>
      </c>
    </row>
    <row r="403" spans="10:11" hidden="1" x14ac:dyDescent="0.3">
      <c r="J403" s="67" t="s">
        <v>1331</v>
      </c>
      <c r="K403" s="71">
        <v>5</v>
      </c>
    </row>
    <row r="404" spans="10:11" hidden="1" x14ac:dyDescent="0.3">
      <c r="J404" s="67" t="s">
        <v>1332</v>
      </c>
      <c r="K404" s="71">
        <v>5</v>
      </c>
    </row>
    <row r="405" spans="10:11" hidden="1" x14ac:dyDescent="0.3">
      <c r="J405" s="67" t="s">
        <v>1333</v>
      </c>
      <c r="K405" s="71">
        <v>5</v>
      </c>
    </row>
    <row r="406" spans="10:11" hidden="1" x14ac:dyDescent="0.3">
      <c r="J406" s="67" t="s">
        <v>1334</v>
      </c>
      <c r="K406" s="71">
        <v>5</v>
      </c>
    </row>
    <row r="407" spans="10:11" hidden="1" x14ac:dyDescent="0.3">
      <c r="J407" s="67" t="s">
        <v>1335</v>
      </c>
      <c r="K407" s="71">
        <v>5</v>
      </c>
    </row>
    <row r="408" spans="10:11" hidden="1" x14ac:dyDescent="0.3">
      <c r="J408" s="67" t="s">
        <v>1336</v>
      </c>
      <c r="K408" s="71">
        <v>5</v>
      </c>
    </row>
    <row r="409" spans="10:11" hidden="1" x14ac:dyDescent="0.3">
      <c r="J409" s="67" t="s">
        <v>1337</v>
      </c>
      <c r="K409" s="71">
        <v>5</v>
      </c>
    </row>
    <row r="410" spans="10:11" hidden="1" x14ac:dyDescent="0.3">
      <c r="J410" s="67" t="s">
        <v>1338</v>
      </c>
      <c r="K410" s="71">
        <v>5</v>
      </c>
    </row>
    <row r="411" spans="10:11" hidden="1" x14ac:dyDescent="0.3">
      <c r="J411" s="67" t="s">
        <v>1339</v>
      </c>
      <c r="K411" s="71">
        <v>5</v>
      </c>
    </row>
    <row r="412" spans="10:11" hidden="1" x14ac:dyDescent="0.3">
      <c r="J412" s="67" t="s">
        <v>1340</v>
      </c>
      <c r="K412" s="71">
        <v>5</v>
      </c>
    </row>
    <row r="413" spans="10:11" hidden="1" x14ac:dyDescent="0.3">
      <c r="J413" s="67" t="s">
        <v>1341</v>
      </c>
      <c r="K413" s="71">
        <v>5</v>
      </c>
    </row>
    <row r="414" spans="10:11" hidden="1" x14ac:dyDescent="0.3">
      <c r="J414" s="67" t="s">
        <v>1342</v>
      </c>
      <c r="K414" s="71">
        <v>5</v>
      </c>
    </row>
    <row r="415" spans="10:11" hidden="1" x14ac:dyDescent="0.3">
      <c r="J415" s="67" t="s">
        <v>1343</v>
      </c>
      <c r="K415" s="71">
        <v>5</v>
      </c>
    </row>
    <row r="416" spans="10:11" hidden="1" x14ac:dyDescent="0.3">
      <c r="J416" s="67" t="s">
        <v>1344</v>
      </c>
      <c r="K416" s="71">
        <v>5</v>
      </c>
    </row>
    <row r="417" spans="10:11" hidden="1" x14ac:dyDescent="0.3">
      <c r="J417" s="67" t="s">
        <v>1345</v>
      </c>
      <c r="K417" s="71">
        <v>5</v>
      </c>
    </row>
    <row r="418" spans="10:11" hidden="1" x14ac:dyDescent="0.3">
      <c r="J418" s="67" t="s">
        <v>1346</v>
      </c>
      <c r="K418" s="71">
        <v>5</v>
      </c>
    </row>
    <row r="419" spans="10:11" hidden="1" x14ac:dyDescent="0.3">
      <c r="J419" s="67" t="s">
        <v>1347</v>
      </c>
      <c r="K419" s="71">
        <v>5</v>
      </c>
    </row>
    <row r="420" spans="10:11" hidden="1" x14ac:dyDescent="0.3">
      <c r="J420" s="67" t="s">
        <v>1348</v>
      </c>
      <c r="K420" s="71">
        <v>5</v>
      </c>
    </row>
    <row r="421" spans="10:11" hidden="1" x14ac:dyDescent="0.3">
      <c r="J421" s="67" t="s">
        <v>1349</v>
      </c>
      <c r="K421" s="71">
        <v>5</v>
      </c>
    </row>
    <row r="422" spans="10:11" hidden="1" x14ac:dyDescent="0.3">
      <c r="J422" s="67" t="s">
        <v>1350</v>
      </c>
      <c r="K422" s="71">
        <v>5</v>
      </c>
    </row>
    <row r="423" spans="10:11" hidden="1" x14ac:dyDescent="0.3">
      <c r="J423" s="67" t="s">
        <v>1351</v>
      </c>
      <c r="K423" s="71">
        <v>5</v>
      </c>
    </row>
    <row r="424" spans="10:11" hidden="1" x14ac:dyDescent="0.3">
      <c r="J424" s="67" t="s">
        <v>1352</v>
      </c>
      <c r="K424" s="71">
        <v>5</v>
      </c>
    </row>
    <row r="425" spans="10:11" hidden="1" x14ac:dyDescent="0.3">
      <c r="J425" s="67" t="s">
        <v>1353</v>
      </c>
      <c r="K425" s="71">
        <v>5</v>
      </c>
    </row>
    <row r="426" spans="10:11" hidden="1" x14ac:dyDescent="0.3">
      <c r="J426" s="67" t="s">
        <v>1354</v>
      </c>
      <c r="K426" s="71">
        <v>5</v>
      </c>
    </row>
    <row r="427" spans="10:11" hidden="1" x14ac:dyDescent="0.3">
      <c r="J427" s="67" t="s">
        <v>1355</v>
      </c>
      <c r="K427" s="71">
        <v>5</v>
      </c>
    </row>
    <row r="428" spans="10:11" hidden="1" x14ac:dyDescent="0.3">
      <c r="J428" s="67" t="s">
        <v>1356</v>
      </c>
      <c r="K428" s="71">
        <v>5</v>
      </c>
    </row>
    <row r="429" spans="10:11" hidden="1" x14ac:dyDescent="0.3">
      <c r="J429" s="67" t="s">
        <v>1357</v>
      </c>
      <c r="K429" s="71">
        <v>5</v>
      </c>
    </row>
    <row r="430" spans="10:11" hidden="1" x14ac:dyDescent="0.3">
      <c r="J430" s="67" t="s">
        <v>1358</v>
      </c>
      <c r="K430" s="71">
        <v>5</v>
      </c>
    </row>
    <row r="431" spans="10:11" hidden="1" x14ac:dyDescent="0.3">
      <c r="J431" s="67" t="s">
        <v>1359</v>
      </c>
      <c r="K431" s="71">
        <v>5</v>
      </c>
    </row>
    <row r="432" spans="10:11"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hidden="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hidden="1" x14ac:dyDescent="0.3"/>
    <row r="472" hidden="1" x14ac:dyDescent="0.3"/>
    <row r="473" hidden="1" x14ac:dyDescent="0.3"/>
    <row r="474" hidden="1" x14ac:dyDescent="0.3"/>
    <row r="475" hidden="1" x14ac:dyDescent="0.3"/>
    <row r="476" hidden="1" x14ac:dyDescent="0.3"/>
    <row r="477" hidden="1" x14ac:dyDescent="0.3"/>
    <row r="478" hidden="1" x14ac:dyDescent="0.3"/>
    <row r="479" hidden="1" x14ac:dyDescent="0.3"/>
    <row r="480" hidden="1" x14ac:dyDescent="0.3"/>
    <row r="481" hidden="1" x14ac:dyDescent="0.3"/>
    <row r="482" hidden="1" x14ac:dyDescent="0.3"/>
    <row r="483" hidden="1" x14ac:dyDescent="0.3"/>
    <row r="484" hidden="1" x14ac:dyDescent="0.3"/>
    <row r="485" hidden="1" x14ac:dyDescent="0.3"/>
    <row r="486" hidden="1" x14ac:dyDescent="0.3"/>
    <row r="487" hidden="1" x14ac:dyDescent="0.3"/>
    <row r="488" hidden="1" x14ac:dyDescent="0.3"/>
    <row r="489" hidden="1" x14ac:dyDescent="0.3"/>
    <row r="490" hidden="1" x14ac:dyDescent="0.3"/>
    <row r="491" hidden="1" x14ac:dyDescent="0.3"/>
    <row r="492" hidden="1" x14ac:dyDescent="0.3"/>
    <row r="493" hidden="1" x14ac:dyDescent="0.3"/>
    <row r="494" hidden="1" x14ac:dyDescent="0.3"/>
    <row r="495" hidden="1" x14ac:dyDescent="0.3"/>
    <row r="496" hidden="1" x14ac:dyDescent="0.3"/>
    <row r="497" hidden="1" x14ac:dyDescent="0.3"/>
    <row r="498" hidden="1" x14ac:dyDescent="0.3"/>
    <row r="499" hidden="1" x14ac:dyDescent="0.3"/>
    <row r="500" hidden="1" x14ac:dyDescent="0.3"/>
    <row r="501" hidden="1" x14ac:dyDescent="0.3"/>
    <row r="502" hidden="1" x14ac:dyDescent="0.3"/>
    <row r="503" hidden="1" x14ac:dyDescent="0.3"/>
    <row r="504" hidden="1" x14ac:dyDescent="0.3"/>
    <row r="505" hidden="1" x14ac:dyDescent="0.3"/>
    <row r="506" hidden="1" x14ac:dyDescent="0.3"/>
    <row r="507" hidden="1" x14ac:dyDescent="0.3"/>
    <row r="508" hidden="1" x14ac:dyDescent="0.3"/>
    <row r="509" hidden="1" x14ac:dyDescent="0.3"/>
    <row r="510" hidden="1" x14ac:dyDescent="0.3"/>
    <row r="511" hidden="1" x14ac:dyDescent="0.3"/>
    <row r="512" hidden="1" x14ac:dyDescent="0.3"/>
    <row r="513" hidden="1" x14ac:dyDescent="0.3"/>
    <row r="514" hidden="1" x14ac:dyDescent="0.3"/>
    <row r="515" hidden="1" x14ac:dyDescent="0.3"/>
    <row r="516" hidden="1" x14ac:dyDescent="0.3"/>
    <row r="517" hidden="1" x14ac:dyDescent="0.3"/>
    <row r="518" hidden="1" x14ac:dyDescent="0.3"/>
    <row r="519" hidden="1" x14ac:dyDescent="0.3"/>
    <row r="520" hidden="1" x14ac:dyDescent="0.3"/>
    <row r="521" hidden="1" x14ac:dyDescent="0.3"/>
    <row r="522" hidden="1" x14ac:dyDescent="0.3"/>
    <row r="523" hidden="1" x14ac:dyDescent="0.3"/>
    <row r="524" hidden="1" x14ac:dyDescent="0.3"/>
    <row r="525" hidden="1" x14ac:dyDescent="0.3"/>
    <row r="526" hidden="1" x14ac:dyDescent="0.3"/>
    <row r="527" hidden="1" x14ac:dyDescent="0.3"/>
    <row r="528" hidden="1" x14ac:dyDescent="0.3"/>
    <row r="529" hidden="1" x14ac:dyDescent="0.3"/>
    <row r="530" hidden="1" x14ac:dyDescent="0.3"/>
    <row r="531" hidden="1" x14ac:dyDescent="0.3"/>
    <row r="532" hidden="1" x14ac:dyDescent="0.3"/>
    <row r="533" hidden="1" x14ac:dyDescent="0.3"/>
    <row r="534" hidden="1" x14ac:dyDescent="0.3"/>
    <row r="535" hidden="1" x14ac:dyDescent="0.3"/>
    <row r="536" hidden="1" x14ac:dyDescent="0.3"/>
    <row r="537" hidden="1" x14ac:dyDescent="0.3"/>
    <row r="538" hidden="1" x14ac:dyDescent="0.3"/>
    <row r="539" hidden="1" x14ac:dyDescent="0.3"/>
    <row r="540" hidden="1" x14ac:dyDescent="0.3"/>
    <row r="541" hidden="1" x14ac:dyDescent="0.3"/>
    <row r="542" hidden="1" x14ac:dyDescent="0.3"/>
    <row r="543" hidden="1" x14ac:dyDescent="0.3"/>
    <row r="544" hidden="1" x14ac:dyDescent="0.3"/>
    <row r="545" hidden="1" x14ac:dyDescent="0.3"/>
    <row r="546" hidden="1" x14ac:dyDescent="0.3"/>
    <row r="547" hidden="1" x14ac:dyDescent="0.3"/>
    <row r="548" hidden="1" x14ac:dyDescent="0.3"/>
    <row r="549" hidden="1" x14ac:dyDescent="0.3"/>
    <row r="550" hidden="1" x14ac:dyDescent="0.3"/>
    <row r="551" hidden="1" x14ac:dyDescent="0.3"/>
    <row r="552" hidden="1" x14ac:dyDescent="0.3"/>
    <row r="553" hidden="1" x14ac:dyDescent="0.3"/>
    <row r="554" hidden="1" x14ac:dyDescent="0.3"/>
    <row r="555" hidden="1" x14ac:dyDescent="0.3"/>
    <row r="556" hidden="1" x14ac:dyDescent="0.3"/>
    <row r="557" hidden="1" x14ac:dyDescent="0.3"/>
    <row r="558" hidden="1" x14ac:dyDescent="0.3"/>
    <row r="559" hidden="1" x14ac:dyDescent="0.3"/>
    <row r="560" hidden="1" x14ac:dyDescent="0.3"/>
    <row r="561" hidden="1" x14ac:dyDescent="0.3"/>
    <row r="562" hidden="1" x14ac:dyDescent="0.3"/>
    <row r="563" hidden="1" x14ac:dyDescent="0.3"/>
    <row r="564" hidden="1" x14ac:dyDescent="0.3"/>
    <row r="565" hidden="1" x14ac:dyDescent="0.3"/>
    <row r="566" hidden="1" x14ac:dyDescent="0.3"/>
    <row r="567" hidden="1" x14ac:dyDescent="0.3"/>
    <row r="568" hidden="1" x14ac:dyDescent="0.3"/>
    <row r="569" hidden="1" x14ac:dyDescent="0.3"/>
    <row r="570" hidden="1" x14ac:dyDescent="0.3"/>
    <row r="571" hidden="1" x14ac:dyDescent="0.3"/>
    <row r="572" hidden="1" x14ac:dyDescent="0.3"/>
    <row r="573" hidden="1" x14ac:dyDescent="0.3"/>
    <row r="574" hidden="1" x14ac:dyDescent="0.3"/>
    <row r="575" hidden="1" x14ac:dyDescent="0.3"/>
    <row r="576" hidden="1" x14ac:dyDescent="0.3"/>
    <row r="577" hidden="1" x14ac:dyDescent="0.3"/>
    <row r="578" hidden="1" x14ac:dyDescent="0.3"/>
    <row r="579" hidden="1" x14ac:dyDescent="0.3"/>
    <row r="580" hidden="1" x14ac:dyDescent="0.3"/>
    <row r="581" hidden="1" x14ac:dyDescent="0.3"/>
    <row r="582" hidden="1" x14ac:dyDescent="0.3"/>
    <row r="583" hidden="1" x14ac:dyDescent="0.3"/>
    <row r="584" hidden="1" x14ac:dyDescent="0.3"/>
    <row r="585" hidden="1" x14ac:dyDescent="0.3"/>
    <row r="586" hidden="1" x14ac:dyDescent="0.3"/>
    <row r="587" hidden="1" x14ac:dyDescent="0.3"/>
    <row r="588" hidden="1" x14ac:dyDescent="0.3"/>
    <row r="589" hidden="1" x14ac:dyDescent="0.3"/>
    <row r="590" hidden="1" x14ac:dyDescent="0.3"/>
    <row r="591" hidden="1" x14ac:dyDescent="0.3"/>
    <row r="592" hidden="1" x14ac:dyDescent="0.3"/>
    <row r="593" hidden="1" x14ac:dyDescent="0.3"/>
    <row r="594" hidden="1" x14ac:dyDescent="0.3"/>
    <row r="595" hidden="1" x14ac:dyDescent="0.3"/>
    <row r="596" hidden="1" x14ac:dyDescent="0.3"/>
    <row r="597" hidden="1" x14ac:dyDescent="0.3"/>
    <row r="598" hidden="1" x14ac:dyDescent="0.3"/>
    <row r="599" hidden="1" x14ac:dyDescent="0.3"/>
    <row r="600" hidden="1" x14ac:dyDescent="0.3"/>
    <row r="601" hidden="1" x14ac:dyDescent="0.3"/>
    <row r="602" hidden="1" x14ac:dyDescent="0.3"/>
    <row r="603" hidden="1" x14ac:dyDescent="0.3"/>
    <row r="604" hidden="1" x14ac:dyDescent="0.3"/>
    <row r="605" hidden="1" x14ac:dyDescent="0.3"/>
    <row r="606" hidden="1" x14ac:dyDescent="0.3"/>
    <row r="607" hidden="1" x14ac:dyDescent="0.3"/>
    <row r="608" hidden="1" x14ac:dyDescent="0.3"/>
    <row r="609" hidden="1" x14ac:dyDescent="0.3"/>
    <row r="610" hidden="1" x14ac:dyDescent="0.3"/>
    <row r="611" hidden="1" x14ac:dyDescent="0.3"/>
    <row r="612" hidden="1" x14ac:dyDescent="0.3"/>
    <row r="613" hidden="1" x14ac:dyDescent="0.3"/>
    <row r="614" hidden="1" x14ac:dyDescent="0.3"/>
    <row r="615" hidden="1" x14ac:dyDescent="0.3"/>
    <row r="616" hidden="1" x14ac:dyDescent="0.3"/>
    <row r="617" hidden="1" x14ac:dyDescent="0.3"/>
    <row r="618" hidden="1" x14ac:dyDescent="0.3"/>
    <row r="619" hidden="1" x14ac:dyDescent="0.3"/>
    <row r="620" hidden="1" x14ac:dyDescent="0.3"/>
    <row r="621" hidden="1" x14ac:dyDescent="0.3"/>
    <row r="622" hidden="1" x14ac:dyDescent="0.3"/>
    <row r="623" hidden="1" x14ac:dyDescent="0.3"/>
    <row r="624" hidden="1" x14ac:dyDescent="0.3"/>
    <row r="625" hidden="1" x14ac:dyDescent="0.3"/>
    <row r="626" hidden="1" x14ac:dyDescent="0.3"/>
    <row r="627" hidden="1" x14ac:dyDescent="0.3"/>
    <row r="628" hidden="1" x14ac:dyDescent="0.3"/>
    <row r="629" hidden="1" x14ac:dyDescent="0.3"/>
    <row r="630" hidden="1" x14ac:dyDescent="0.3"/>
    <row r="631" hidden="1" x14ac:dyDescent="0.3"/>
    <row r="632" hidden="1" x14ac:dyDescent="0.3"/>
    <row r="633" hidden="1" x14ac:dyDescent="0.3"/>
    <row r="634" hidden="1" x14ac:dyDescent="0.3"/>
    <row r="635" hidden="1" x14ac:dyDescent="0.3"/>
    <row r="636" hidden="1" x14ac:dyDescent="0.3"/>
    <row r="637" hidden="1" x14ac:dyDescent="0.3"/>
    <row r="638" hidden="1" x14ac:dyDescent="0.3"/>
    <row r="639" hidden="1" x14ac:dyDescent="0.3"/>
    <row r="640" hidden="1" x14ac:dyDescent="0.3"/>
    <row r="641" hidden="1" x14ac:dyDescent="0.3"/>
    <row r="642" hidden="1" x14ac:dyDescent="0.3"/>
    <row r="643" hidden="1" x14ac:dyDescent="0.3"/>
    <row r="644" hidden="1" x14ac:dyDescent="0.3"/>
    <row r="645" hidden="1" x14ac:dyDescent="0.3"/>
    <row r="646" hidden="1" x14ac:dyDescent="0.3"/>
    <row r="647" hidden="1" x14ac:dyDescent="0.3"/>
    <row r="648" hidden="1" x14ac:dyDescent="0.3"/>
    <row r="649" hidden="1" x14ac:dyDescent="0.3"/>
    <row r="650" hidden="1" x14ac:dyDescent="0.3"/>
    <row r="651" hidden="1" x14ac:dyDescent="0.3"/>
    <row r="652" hidden="1" x14ac:dyDescent="0.3"/>
    <row r="653" hidden="1" x14ac:dyDescent="0.3"/>
    <row r="654" hidden="1" x14ac:dyDescent="0.3"/>
    <row r="655" hidden="1" x14ac:dyDescent="0.3"/>
    <row r="656" hidden="1" x14ac:dyDescent="0.3"/>
    <row r="657" hidden="1" x14ac:dyDescent="0.3"/>
    <row r="658" hidden="1" x14ac:dyDescent="0.3"/>
    <row r="659" hidden="1" x14ac:dyDescent="0.3"/>
    <row r="660" hidden="1" x14ac:dyDescent="0.3"/>
    <row r="661" hidden="1" x14ac:dyDescent="0.3"/>
    <row r="662" hidden="1" x14ac:dyDescent="0.3"/>
    <row r="663" hidden="1" x14ac:dyDescent="0.3"/>
    <row r="664" hidden="1" x14ac:dyDescent="0.3"/>
    <row r="665" hidden="1" x14ac:dyDescent="0.3"/>
    <row r="666" hidden="1" x14ac:dyDescent="0.3"/>
    <row r="667" hidden="1" x14ac:dyDescent="0.3"/>
    <row r="668" hidden="1" x14ac:dyDescent="0.3"/>
    <row r="669" hidden="1" x14ac:dyDescent="0.3"/>
    <row r="670" hidden="1" x14ac:dyDescent="0.3"/>
    <row r="671" hidden="1" x14ac:dyDescent="0.3"/>
    <row r="672" hidden="1" x14ac:dyDescent="0.3"/>
    <row r="673" hidden="1" x14ac:dyDescent="0.3"/>
    <row r="674" hidden="1" x14ac:dyDescent="0.3"/>
    <row r="675" hidden="1" x14ac:dyDescent="0.3"/>
    <row r="676" hidden="1" x14ac:dyDescent="0.3"/>
    <row r="677" hidden="1" x14ac:dyDescent="0.3"/>
    <row r="678" hidden="1" x14ac:dyDescent="0.3"/>
    <row r="679" hidden="1" x14ac:dyDescent="0.3"/>
    <row r="680" hidden="1" x14ac:dyDescent="0.3"/>
    <row r="681" hidden="1" x14ac:dyDescent="0.3"/>
    <row r="682" hidden="1" x14ac:dyDescent="0.3"/>
    <row r="683" hidden="1" x14ac:dyDescent="0.3"/>
    <row r="684" hidden="1" x14ac:dyDescent="0.3"/>
    <row r="685" hidden="1" x14ac:dyDescent="0.3"/>
    <row r="686" hidden="1" x14ac:dyDescent="0.3"/>
    <row r="687" hidden="1" x14ac:dyDescent="0.3"/>
    <row r="688" hidden="1" x14ac:dyDescent="0.3"/>
    <row r="689" hidden="1" x14ac:dyDescent="0.3"/>
    <row r="690" hidden="1" x14ac:dyDescent="0.3"/>
    <row r="691" hidden="1" x14ac:dyDescent="0.3"/>
    <row r="692" hidden="1" x14ac:dyDescent="0.3"/>
    <row r="693" hidden="1" x14ac:dyDescent="0.3"/>
    <row r="694" hidden="1" x14ac:dyDescent="0.3"/>
    <row r="695" hidden="1" x14ac:dyDescent="0.3"/>
    <row r="696" hidden="1" x14ac:dyDescent="0.3"/>
    <row r="697" hidden="1" x14ac:dyDescent="0.3"/>
    <row r="698" hidden="1" x14ac:dyDescent="0.3"/>
    <row r="699" hidden="1" x14ac:dyDescent="0.3"/>
    <row r="700" hidden="1" x14ac:dyDescent="0.3"/>
    <row r="701" hidden="1" x14ac:dyDescent="0.3"/>
    <row r="702" hidden="1" x14ac:dyDescent="0.3"/>
    <row r="703" hidden="1" x14ac:dyDescent="0.3"/>
    <row r="704" hidden="1" x14ac:dyDescent="0.3"/>
    <row r="705" hidden="1" x14ac:dyDescent="0.3"/>
    <row r="706" hidden="1" x14ac:dyDescent="0.3"/>
    <row r="707" hidden="1" x14ac:dyDescent="0.3"/>
    <row r="708" hidden="1" x14ac:dyDescent="0.3"/>
    <row r="709" hidden="1" x14ac:dyDescent="0.3"/>
    <row r="710" hidden="1" x14ac:dyDescent="0.3"/>
    <row r="711" hidden="1" x14ac:dyDescent="0.3"/>
    <row r="712" hidden="1" x14ac:dyDescent="0.3"/>
    <row r="713" hidden="1" x14ac:dyDescent="0.3"/>
    <row r="714" hidden="1" x14ac:dyDescent="0.3"/>
    <row r="715" hidden="1" x14ac:dyDescent="0.3"/>
    <row r="716" hidden="1" x14ac:dyDescent="0.3"/>
    <row r="717" hidden="1" x14ac:dyDescent="0.3"/>
    <row r="718" hidden="1" x14ac:dyDescent="0.3"/>
    <row r="719" hidden="1" x14ac:dyDescent="0.3"/>
    <row r="720" hidden="1" x14ac:dyDescent="0.3"/>
    <row r="721" hidden="1" x14ac:dyDescent="0.3"/>
    <row r="722" hidden="1" x14ac:dyDescent="0.3"/>
    <row r="723" hidden="1" x14ac:dyDescent="0.3"/>
    <row r="724" hidden="1" x14ac:dyDescent="0.3"/>
    <row r="725" hidden="1" x14ac:dyDescent="0.3"/>
    <row r="726" hidden="1" x14ac:dyDescent="0.3"/>
    <row r="727" hidden="1" x14ac:dyDescent="0.3"/>
    <row r="728" hidden="1" x14ac:dyDescent="0.3"/>
    <row r="729" hidden="1" x14ac:dyDescent="0.3"/>
    <row r="730" hidden="1" x14ac:dyDescent="0.3"/>
    <row r="731" hidden="1" x14ac:dyDescent="0.3"/>
    <row r="732" hidden="1" x14ac:dyDescent="0.3"/>
    <row r="733" hidden="1" x14ac:dyDescent="0.3"/>
    <row r="734" hidden="1" x14ac:dyDescent="0.3"/>
    <row r="735" hidden="1" x14ac:dyDescent="0.3"/>
    <row r="736" hidden="1" x14ac:dyDescent="0.3"/>
    <row r="737" hidden="1" x14ac:dyDescent="0.3"/>
    <row r="738" hidden="1" x14ac:dyDescent="0.3"/>
    <row r="739" hidden="1" x14ac:dyDescent="0.3"/>
    <row r="740" hidden="1" x14ac:dyDescent="0.3"/>
    <row r="741" hidden="1" x14ac:dyDescent="0.3"/>
    <row r="742" hidden="1" x14ac:dyDescent="0.3"/>
    <row r="743" hidden="1" x14ac:dyDescent="0.3"/>
    <row r="744" hidden="1" x14ac:dyDescent="0.3"/>
    <row r="745" hidden="1" x14ac:dyDescent="0.3"/>
    <row r="746" hidden="1" x14ac:dyDescent="0.3"/>
    <row r="747" hidden="1" x14ac:dyDescent="0.3"/>
    <row r="748" hidden="1" x14ac:dyDescent="0.3"/>
    <row r="749" hidden="1" x14ac:dyDescent="0.3"/>
    <row r="750" hidden="1" x14ac:dyDescent="0.3"/>
    <row r="751" hidden="1" x14ac:dyDescent="0.3"/>
    <row r="752" hidden="1" x14ac:dyDescent="0.3"/>
    <row r="753" hidden="1" x14ac:dyDescent="0.3"/>
    <row r="754" hidden="1" x14ac:dyDescent="0.3"/>
    <row r="755" hidden="1" x14ac:dyDescent="0.3"/>
    <row r="756" hidden="1" x14ac:dyDescent="0.3"/>
    <row r="757" hidden="1" x14ac:dyDescent="0.3"/>
    <row r="758" hidden="1" x14ac:dyDescent="0.3"/>
    <row r="759" hidden="1" x14ac:dyDescent="0.3"/>
    <row r="760" hidden="1" x14ac:dyDescent="0.3"/>
    <row r="761" hidden="1" x14ac:dyDescent="0.3"/>
    <row r="762" hidden="1" x14ac:dyDescent="0.3"/>
    <row r="763" hidden="1" x14ac:dyDescent="0.3"/>
    <row r="764" hidden="1" x14ac:dyDescent="0.3"/>
    <row r="765" hidden="1" x14ac:dyDescent="0.3"/>
    <row r="766" hidden="1" x14ac:dyDescent="0.3"/>
    <row r="767" hidden="1" x14ac:dyDescent="0.3"/>
    <row r="768" hidden="1" x14ac:dyDescent="0.3"/>
    <row r="769" hidden="1" x14ac:dyDescent="0.3"/>
    <row r="770" hidden="1" x14ac:dyDescent="0.3"/>
    <row r="771" hidden="1" x14ac:dyDescent="0.3"/>
    <row r="772" hidden="1" x14ac:dyDescent="0.3"/>
    <row r="773" hidden="1" x14ac:dyDescent="0.3"/>
    <row r="774" hidden="1" x14ac:dyDescent="0.3"/>
    <row r="775" hidden="1" x14ac:dyDescent="0.3"/>
    <row r="776" hidden="1" x14ac:dyDescent="0.3"/>
    <row r="777" hidden="1" x14ac:dyDescent="0.3"/>
    <row r="778" hidden="1" x14ac:dyDescent="0.3"/>
    <row r="779" hidden="1" x14ac:dyDescent="0.3"/>
    <row r="780" hidden="1" x14ac:dyDescent="0.3"/>
    <row r="781" hidden="1" x14ac:dyDescent="0.3"/>
    <row r="782" hidden="1" x14ac:dyDescent="0.3"/>
    <row r="783" hidden="1" x14ac:dyDescent="0.3"/>
    <row r="784" hidden="1" x14ac:dyDescent="0.3"/>
    <row r="785" hidden="1" x14ac:dyDescent="0.3"/>
    <row r="786" hidden="1" x14ac:dyDescent="0.3"/>
    <row r="787" hidden="1" x14ac:dyDescent="0.3"/>
    <row r="788" hidden="1" x14ac:dyDescent="0.3"/>
    <row r="789" hidden="1" x14ac:dyDescent="0.3"/>
    <row r="790" hidden="1" x14ac:dyDescent="0.3"/>
    <row r="791" hidden="1" x14ac:dyDescent="0.3"/>
    <row r="792" hidden="1" x14ac:dyDescent="0.3"/>
    <row r="793" hidden="1" x14ac:dyDescent="0.3"/>
    <row r="794" hidden="1" x14ac:dyDescent="0.3"/>
    <row r="795" hidden="1" x14ac:dyDescent="0.3"/>
    <row r="796" hidden="1" x14ac:dyDescent="0.3"/>
    <row r="797" hidden="1" x14ac:dyDescent="0.3"/>
    <row r="798" hidden="1" x14ac:dyDescent="0.3"/>
    <row r="799" hidden="1" x14ac:dyDescent="0.3"/>
    <row r="800" hidden="1" x14ac:dyDescent="0.3"/>
    <row r="801" hidden="1" x14ac:dyDescent="0.3"/>
    <row r="802" hidden="1" x14ac:dyDescent="0.3"/>
    <row r="803" hidden="1" x14ac:dyDescent="0.3"/>
    <row r="804" hidden="1" x14ac:dyDescent="0.3"/>
    <row r="805" hidden="1" x14ac:dyDescent="0.3"/>
    <row r="806" hidden="1" x14ac:dyDescent="0.3"/>
    <row r="807" hidden="1" x14ac:dyDescent="0.3"/>
    <row r="808" hidden="1" x14ac:dyDescent="0.3"/>
    <row r="809" hidden="1" x14ac:dyDescent="0.3"/>
    <row r="810" hidden="1" x14ac:dyDescent="0.3"/>
    <row r="811" hidden="1" x14ac:dyDescent="0.3"/>
    <row r="812" hidden="1" x14ac:dyDescent="0.3"/>
    <row r="813" hidden="1" x14ac:dyDescent="0.3"/>
    <row r="814" hidden="1" x14ac:dyDescent="0.3"/>
    <row r="815" hidden="1" x14ac:dyDescent="0.3"/>
    <row r="816" hidden="1" x14ac:dyDescent="0.3"/>
    <row r="817" hidden="1" x14ac:dyDescent="0.3"/>
    <row r="818" hidden="1" x14ac:dyDescent="0.3"/>
    <row r="819" hidden="1" x14ac:dyDescent="0.3"/>
    <row r="820" hidden="1" x14ac:dyDescent="0.3"/>
    <row r="821" hidden="1" x14ac:dyDescent="0.3"/>
    <row r="822" hidden="1" x14ac:dyDescent="0.3"/>
    <row r="823" hidden="1" x14ac:dyDescent="0.3"/>
    <row r="824" hidden="1" x14ac:dyDescent="0.3"/>
    <row r="825" hidden="1" x14ac:dyDescent="0.3"/>
    <row r="826" hidden="1" x14ac:dyDescent="0.3"/>
    <row r="827" hidden="1" x14ac:dyDescent="0.3"/>
    <row r="828" hidden="1" x14ac:dyDescent="0.3"/>
    <row r="829" hidden="1" x14ac:dyDescent="0.3"/>
    <row r="830" hidden="1" x14ac:dyDescent="0.3"/>
    <row r="831" hidden="1" x14ac:dyDescent="0.3"/>
    <row r="832" hidden="1" x14ac:dyDescent="0.3"/>
    <row r="833" hidden="1" x14ac:dyDescent="0.3"/>
    <row r="834" hidden="1" x14ac:dyDescent="0.3"/>
    <row r="835" hidden="1" x14ac:dyDescent="0.3"/>
    <row r="836" hidden="1" x14ac:dyDescent="0.3"/>
    <row r="837" hidden="1" x14ac:dyDescent="0.3"/>
    <row r="838" hidden="1" x14ac:dyDescent="0.3"/>
    <row r="839" hidden="1" x14ac:dyDescent="0.3"/>
    <row r="840" hidden="1" x14ac:dyDescent="0.3"/>
    <row r="841" hidden="1" x14ac:dyDescent="0.3"/>
    <row r="842" hidden="1" x14ac:dyDescent="0.3"/>
    <row r="843" hidden="1" x14ac:dyDescent="0.3"/>
    <row r="844" hidden="1" x14ac:dyDescent="0.3"/>
    <row r="845" hidden="1" x14ac:dyDescent="0.3"/>
    <row r="846" hidden="1" x14ac:dyDescent="0.3"/>
    <row r="847" hidden="1" x14ac:dyDescent="0.3"/>
    <row r="848" hidden="1" x14ac:dyDescent="0.3"/>
    <row r="849" hidden="1" x14ac:dyDescent="0.3"/>
    <row r="850" hidden="1" x14ac:dyDescent="0.3"/>
    <row r="851" hidden="1" x14ac:dyDescent="0.3"/>
    <row r="852" hidden="1" x14ac:dyDescent="0.3"/>
    <row r="853" hidden="1" x14ac:dyDescent="0.3"/>
    <row r="854" hidden="1" x14ac:dyDescent="0.3"/>
    <row r="855" hidden="1" x14ac:dyDescent="0.3"/>
    <row r="856" hidden="1" x14ac:dyDescent="0.3"/>
    <row r="857" hidden="1" x14ac:dyDescent="0.3"/>
    <row r="858" hidden="1" x14ac:dyDescent="0.3"/>
    <row r="859" hidden="1" x14ac:dyDescent="0.3"/>
    <row r="860" hidden="1" x14ac:dyDescent="0.3"/>
    <row r="861" hidden="1" x14ac:dyDescent="0.3"/>
    <row r="862" hidden="1" x14ac:dyDescent="0.3"/>
    <row r="863" hidden="1" x14ac:dyDescent="0.3"/>
    <row r="864" hidden="1" x14ac:dyDescent="0.3"/>
    <row r="865" hidden="1" x14ac:dyDescent="0.3"/>
    <row r="866" hidden="1" x14ac:dyDescent="0.3"/>
    <row r="867" hidden="1" x14ac:dyDescent="0.3"/>
    <row r="868" hidden="1" x14ac:dyDescent="0.3"/>
    <row r="869" hidden="1" x14ac:dyDescent="0.3"/>
    <row r="870" hidden="1" x14ac:dyDescent="0.3"/>
    <row r="871" hidden="1" x14ac:dyDescent="0.3"/>
    <row r="872" hidden="1" x14ac:dyDescent="0.3"/>
    <row r="873" hidden="1" x14ac:dyDescent="0.3"/>
    <row r="874" hidden="1" x14ac:dyDescent="0.3"/>
    <row r="875" hidden="1" x14ac:dyDescent="0.3"/>
    <row r="876" hidden="1" x14ac:dyDescent="0.3"/>
    <row r="877" hidden="1" x14ac:dyDescent="0.3"/>
    <row r="878" hidden="1" x14ac:dyDescent="0.3"/>
    <row r="879" hidden="1" x14ac:dyDescent="0.3"/>
    <row r="880" hidden="1" x14ac:dyDescent="0.3"/>
    <row r="881" hidden="1" x14ac:dyDescent="0.3"/>
    <row r="882" hidden="1" x14ac:dyDescent="0.3"/>
    <row r="883" hidden="1" x14ac:dyDescent="0.3"/>
    <row r="884" hidden="1" x14ac:dyDescent="0.3"/>
    <row r="885" hidden="1" x14ac:dyDescent="0.3"/>
    <row r="886" hidden="1" x14ac:dyDescent="0.3"/>
    <row r="887" hidden="1" x14ac:dyDescent="0.3"/>
    <row r="888" hidden="1" x14ac:dyDescent="0.3"/>
    <row r="889" hidden="1" x14ac:dyDescent="0.3"/>
    <row r="890" hidden="1" x14ac:dyDescent="0.3"/>
    <row r="891" hidden="1" x14ac:dyDescent="0.3"/>
    <row r="892" hidden="1" x14ac:dyDescent="0.3"/>
    <row r="893" hidden="1" x14ac:dyDescent="0.3"/>
    <row r="894" hidden="1" x14ac:dyDescent="0.3"/>
    <row r="895" hidden="1" x14ac:dyDescent="0.3"/>
    <row r="896" hidden="1" x14ac:dyDescent="0.3"/>
    <row r="897" hidden="1" x14ac:dyDescent="0.3"/>
    <row r="898" hidden="1" x14ac:dyDescent="0.3"/>
    <row r="899" hidden="1" x14ac:dyDescent="0.3"/>
    <row r="900" hidden="1" x14ac:dyDescent="0.3"/>
    <row r="901" hidden="1" x14ac:dyDescent="0.3"/>
    <row r="902" hidden="1" x14ac:dyDescent="0.3"/>
    <row r="903" hidden="1" x14ac:dyDescent="0.3"/>
    <row r="904" hidden="1" x14ac:dyDescent="0.3"/>
    <row r="905" hidden="1" x14ac:dyDescent="0.3"/>
    <row r="906" hidden="1" x14ac:dyDescent="0.3"/>
    <row r="907" hidden="1" x14ac:dyDescent="0.3"/>
    <row r="908" hidden="1" x14ac:dyDescent="0.3"/>
    <row r="909" hidden="1" x14ac:dyDescent="0.3"/>
    <row r="910" hidden="1" x14ac:dyDescent="0.3"/>
    <row r="911" hidden="1" x14ac:dyDescent="0.3"/>
    <row r="912" hidden="1" x14ac:dyDescent="0.3"/>
    <row r="913" hidden="1" x14ac:dyDescent="0.3"/>
    <row r="914" hidden="1" x14ac:dyDescent="0.3"/>
    <row r="915" hidden="1" x14ac:dyDescent="0.3"/>
    <row r="916" hidden="1" x14ac:dyDescent="0.3"/>
    <row r="917" hidden="1" x14ac:dyDescent="0.3"/>
    <row r="918" hidden="1" x14ac:dyDescent="0.3"/>
    <row r="919" hidden="1" x14ac:dyDescent="0.3"/>
    <row r="920" hidden="1" x14ac:dyDescent="0.3"/>
    <row r="921" hidden="1" x14ac:dyDescent="0.3"/>
    <row r="922" hidden="1" x14ac:dyDescent="0.3"/>
    <row r="923" hidden="1" x14ac:dyDescent="0.3"/>
    <row r="924" hidden="1" x14ac:dyDescent="0.3"/>
    <row r="925" hidden="1" x14ac:dyDescent="0.3"/>
    <row r="926" hidden="1" x14ac:dyDescent="0.3"/>
    <row r="927" hidden="1" x14ac:dyDescent="0.3"/>
    <row r="928" hidden="1" x14ac:dyDescent="0.3"/>
    <row r="929" hidden="1" x14ac:dyDescent="0.3"/>
    <row r="930" hidden="1" x14ac:dyDescent="0.3"/>
    <row r="931" hidden="1" x14ac:dyDescent="0.3"/>
    <row r="932" hidden="1" x14ac:dyDescent="0.3"/>
    <row r="933" hidden="1" x14ac:dyDescent="0.3"/>
    <row r="934" hidden="1" x14ac:dyDescent="0.3"/>
    <row r="935" hidden="1" x14ac:dyDescent="0.3"/>
    <row r="936" hidden="1" x14ac:dyDescent="0.3"/>
    <row r="937" hidden="1" x14ac:dyDescent="0.3"/>
    <row r="938" hidden="1" x14ac:dyDescent="0.3"/>
    <row r="939" hidden="1" x14ac:dyDescent="0.3"/>
    <row r="940" hidden="1" x14ac:dyDescent="0.3"/>
    <row r="941" hidden="1" x14ac:dyDescent="0.3"/>
    <row r="942" hidden="1" x14ac:dyDescent="0.3"/>
    <row r="943" hidden="1" x14ac:dyDescent="0.3"/>
    <row r="944" hidden="1" x14ac:dyDescent="0.3"/>
    <row r="945" hidden="1" x14ac:dyDescent="0.3"/>
    <row r="946" hidden="1" x14ac:dyDescent="0.3"/>
    <row r="947" hidden="1" x14ac:dyDescent="0.3"/>
    <row r="948" hidden="1" x14ac:dyDescent="0.3"/>
    <row r="949" hidden="1" x14ac:dyDescent="0.3"/>
    <row r="950" hidden="1" x14ac:dyDescent="0.3"/>
    <row r="951" hidden="1" x14ac:dyDescent="0.3"/>
    <row r="952" hidden="1" x14ac:dyDescent="0.3"/>
    <row r="953" hidden="1" x14ac:dyDescent="0.3"/>
    <row r="954" hidden="1" x14ac:dyDescent="0.3"/>
    <row r="955" hidden="1" x14ac:dyDescent="0.3"/>
    <row r="956" hidden="1" x14ac:dyDescent="0.3"/>
    <row r="957" hidden="1" x14ac:dyDescent="0.3"/>
    <row r="958" hidden="1" x14ac:dyDescent="0.3"/>
    <row r="959" hidden="1" x14ac:dyDescent="0.3"/>
    <row r="960" hidden="1" x14ac:dyDescent="0.3"/>
    <row r="961" hidden="1" x14ac:dyDescent="0.3"/>
    <row r="962" hidden="1" x14ac:dyDescent="0.3"/>
    <row r="963" hidden="1" x14ac:dyDescent="0.3"/>
    <row r="964" hidden="1" x14ac:dyDescent="0.3"/>
    <row r="965" hidden="1" x14ac:dyDescent="0.3"/>
    <row r="966" hidden="1" x14ac:dyDescent="0.3"/>
    <row r="967" hidden="1" x14ac:dyDescent="0.3"/>
    <row r="968" hidden="1" x14ac:dyDescent="0.3"/>
    <row r="969" hidden="1" x14ac:dyDescent="0.3"/>
    <row r="970" hidden="1" x14ac:dyDescent="0.3"/>
    <row r="971" hidden="1" x14ac:dyDescent="0.3"/>
    <row r="972" hidden="1" x14ac:dyDescent="0.3"/>
    <row r="973" hidden="1" x14ac:dyDescent="0.3"/>
    <row r="974" hidden="1" x14ac:dyDescent="0.3"/>
    <row r="975" hidden="1" x14ac:dyDescent="0.3"/>
    <row r="976" hidden="1" x14ac:dyDescent="0.3"/>
    <row r="977" hidden="1" x14ac:dyDescent="0.3"/>
    <row r="978" hidden="1" x14ac:dyDescent="0.3"/>
    <row r="979" hidden="1" x14ac:dyDescent="0.3"/>
    <row r="980" hidden="1" x14ac:dyDescent="0.3"/>
    <row r="981" hidden="1" x14ac:dyDescent="0.3"/>
    <row r="982" hidden="1" x14ac:dyDescent="0.3"/>
    <row r="983" hidden="1" x14ac:dyDescent="0.3"/>
    <row r="984" hidden="1" x14ac:dyDescent="0.3"/>
    <row r="985" hidden="1" x14ac:dyDescent="0.3"/>
    <row r="986" hidden="1" x14ac:dyDescent="0.3"/>
    <row r="987" hidden="1" x14ac:dyDescent="0.3"/>
    <row r="988" hidden="1" x14ac:dyDescent="0.3"/>
    <row r="989" hidden="1" x14ac:dyDescent="0.3"/>
    <row r="990" hidden="1" x14ac:dyDescent="0.3"/>
    <row r="991" hidden="1" x14ac:dyDescent="0.3"/>
    <row r="992" hidden="1" x14ac:dyDescent="0.3"/>
    <row r="993" hidden="1" x14ac:dyDescent="0.3"/>
    <row r="994" hidden="1" x14ac:dyDescent="0.3"/>
    <row r="995" hidden="1" x14ac:dyDescent="0.3"/>
    <row r="996" hidden="1" x14ac:dyDescent="0.3"/>
    <row r="997" hidden="1" x14ac:dyDescent="0.3"/>
    <row r="998" hidden="1" x14ac:dyDescent="0.3"/>
    <row r="999" hidden="1" x14ac:dyDescent="0.3"/>
    <row r="1000" hidden="1" x14ac:dyDescent="0.3"/>
    <row r="1001" hidden="1" x14ac:dyDescent="0.3"/>
    <row r="1002" hidden="1" x14ac:dyDescent="0.3"/>
    <row r="1003" hidden="1" x14ac:dyDescent="0.3"/>
    <row r="1004" hidden="1" x14ac:dyDescent="0.3"/>
    <row r="1005" hidden="1" x14ac:dyDescent="0.3"/>
    <row r="1006" hidden="1" x14ac:dyDescent="0.3"/>
    <row r="1007" hidden="1" x14ac:dyDescent="0.3"/>
    <row r="1008" hidden="1" x14ac:dyDescent="0.3"/>
    <row r="1009" hidden="1" x14ac:dyDescent="0.3"/>
    <row r="1010" hidden="1" x14ac:dyDescent="0.3"/>
    <row r="1011" hidden="1" x14ac:dyDescent="0.3"/>
    <row r="1012" hidden="1" x14ac:dyDescent="0.3"/>
    <row r="1013" hidden="1" x14ac:dyDescent="0.3"/>
    <row r="1014" hidden="1" x14ac:dyDescent="0.3"/>
    <row r="1015" hidden="1" x14ac:dyDescent="0.3"/>
    <row r="1016" hidden="1" x14ac:dyDescent="0.3"/>
    <row r="1017" hidden="1" x14ac:dyDescent="0.3"/>
    <row r="1018" hidden="1" x14ac:dyDescent="0.3"/>
    <row r="1019" hidden="1" x14ac:dyDescent="0.3"/>
    <row r="1020" hidden="1" x14ac:dyDescent="0.3"/>
    <row r="1021" hidden="1" x14ac:dyDescent="0.3"/>
    <row r="1022" hidden="1" x14ac:dyDescent="0.3"/>
    <row r="1023" hidden="1" x14ac:dyDescent="0.3"/>
    <row r="1024" hidden="1" x14ac:dyDescent="0.3"/>
    <row r="1025" hidden="1" x14ac:dyDescent="0.3"/>
    <row r="1026" hidden="1" x14ac:dyDescent="0.3"/>
    <row r="1027" hidden="1" x14ac:dyDescent="0.3"/>
    <row r="1028" hidden="1" x14ac:dyDescent="0.3"/>
    <row r="1029" hidden="1" x14ac:dyDescent="0.3"/>
    <row r="1030" hidden="1" x14ac:dyDescent="0.3"/>
    <row r="1031" hidden="1" x14ac:dyDescent="0.3"/>
    <row r="1032" hidden="1" x14ac:dyDescent="0.3"/>
    <row r="1033" hidden="1" x14ac:dyDescent="0.3"/>
    <row r="1034" hidden="1" x14ac:dyDescent="0.3"/>
    <row r="1035" hidden="1" x14ac:dyDescent="0.3"/>
    <row r="1036" hidden="1" x14ac:dyDescent="0.3"/>
    <row r="1037" hidden="1" x14ac:dyDescent="0.3"/>
    <row r="1038" hidden="1" x14ac:dyDescent="0.3"/>
    <row r="1039" hidden="1" x14ac:dyDescent="0.3"/>
    <row r="1040" hidden="1" x14ac:dyDescent="0.3"/>
    <row r="1041" hidden="1" x14ac:dyDescent="0.3"/>
    <row r="1042" hidden="1" x14ac:dyDescent="0.3"/>
    <row r="1043" hidden="1" x14ac:dyDescent="0.3"/>
    <row r="1044" hidden="1" x14ac:dyDescent="0.3"/>
    <row r="1045" hidden="1" x14ac:dyDescent="0.3"/>
    <row r="1046" hidden="1" x14ac:dyDescent="0.3"/>
    <row r="1047" hidden="1" x14ac:dyDescent="0.3"/>
    <row r="1048" hidden="1" x14ac:dyDescent="0.3"/>
    <row r="1049" hidden="1" x14ac:dyDescent="0.3"/>
    <row r="1050" hidden="1" x14ac:dyDescent="0.3"/>
    <row r="1051" hidden="1" x14ac:dyDescent="0.3"/>
    <row r="1052" hidden="1" x14ac:dyDescent="0.3"/>
    <row r="1053" hidden="1" x14ac:dyDescent="0.3"/>
    <row r="1054" hidden="1" x14ac:dyDescent="0.3"/>
    <row r="1055" hidden="1" x14ac:dyDescent="0.3"/>
    <row r="1056" hidden="1" x14ac:dyDescent="0.3"/>
    <row r="1057" spans="1:1" x14ac:dyDescent="0.3">
      <c r="A1057" s="68"/>
    </row>
    <row r="1058" spans="1:1" x14ac:dyDescent="0.3">
      <c r="A1058" s="66"/>
    </row>
    <row r="1059" spans="1:1" x14ac:dyDescent="0.3">
      <c r="A1059" s="68"/>
    </row>
    <row r="1060" spans="1:1" x14ac:dyDescent="0.3">
      <c r="A1060" s="68"/>
    </row>
    <row r="1061" spans="1:1" x14ac:dyDescent="0.3">
      <c r="A1061" s="68"/>
    </row>
    <row r="1062" spans="1:1" x14ac:dyDescent="0.3">
      <c r="A1062" s="68"/>
    </row>
    <row r="1063" spans="1:1" x14ac:dyDescent="0.3">
      <c r="A1063" s="68"/>
    </row>
    <row r="1064" spans="1:1" x14ac:dyDescent="0.3">
      <c r="A1064" s="68"/>
    </row>
    <row r="1065" spans="1:1" x14ac:dyDescent="0.3">
      <c r="A1065" s="68"/>
    </row>
    <row r="1066" spans="1:1" x14ac:dyDescent="0.3">
      <c r="A1066" s="68"/>
    </row>
    <row r="1067" spans="1:1" x14ac:dyDescent="0.3">
      <c r="A1067" s="68"/>
    </row>
    <row r="1068" spans="1:1" x14ac:dyDescent="0.3">
      <c r="A1068" s="68"/>
    </row>
    <row r="1069" spans="1:1" x14ac:dyDescent="0.3">
      <c r="A1069" s="68"/>
    </row>
    <row r="1070" spans="1:1" x14ac:dyDescent="0.3">
      <c r="A1070" s="68"/>
    </row>
    <row r="1071" spans="1:1" x14ac:dyDescent="0.3">
      <c r="A1071" s="68"/>
    </row>
    <row r="1072" spans="1:1" x14ac:dyDescent="0.3">
      <c r="A1072" s="68"/>
    </row>
    <row r="1073" spans="1:1" x14ac:dyDescent="0.3">
      <c r="A1073" s="68"/>
    </row>
    <row r="1074" spans="1:1" x14ac:dyDescent="0.3">
      <c r="A1074" s="68"/>
    </row>
    <row r="1075" spans="1:1" x14ac:dyDescent="0.3">
      <c r="A1075" s="68"/>
    </row>
    <row r="1076" spans="1:1" x14ac:dyDescent="0.3">
      <c r="A1076" s="68"/>
    </row>
    <row r="1077" spans="1:1" x14ac:dyDescent="0.3">
      <c r="A1077" s="66"/>
    </row>
    <row r="1078" spans="1:1" x14ac:dyDescent="0.3">
      <c r="A1078" s="68"/>
    </row>
    <row r="1079" spans="1:1" x14ac:dyDescent="0.3">
      <c r="A1079" s="68"/>
    </row>
    <row r="1080" spans="1:1" x14ac:dyDescent="0.3">
      <c r="A1080" s="68"/>
    </row>
    <row r="1081" spans="1:1" x14ac:dyDescent="0.3">
      <c r="A1081" s="68"/>
    </row>
    <row r="1082" spans="1:1" x14ac:dyDescent="0.3">
      <c r="A1082" s="68"/>
    </row>
    <row r="1083" spans="1:1" x14ac:dyDescent="0.3">
      <c r="A1083" s="68"/>
    </row>
    <row r="1084" spans="1:1" x14ac:dyDescent="0.3">
      <c r="A1084" s="68"/>
    </row>
    <row r="1085" spans="1:1" x14ac:dyDescent="0.3">
      <c r="A1085" s="68"/>
    </row>
    <row r="1086" spans="1:1" x14ac:dyDescent="0.3">
      <c r="A1086" s="68"/>
    </row>
    <row r="1087" spans="1:1" x14ac:dyDescent="0.3">
      <c r="A1087" s="68"/>
    </row>
    <row r="1088" spans="1:1" x14ac:dyDescent="0.3">
      <c r="A1088" s="68"/>
    </row>
    <row r="1089" spans="1:1" x14ac:dyDescent="0.3">
      <c r="A1089" s="68"/>
    </row>
    <row r="1090" spans="1:1" x14ac:dyDescent="0.3">
      <c r="A1090" s="68"/>
    </row>
    <row r="1091" spans="1:1" x14ac:dyDescent="0.3">
      <c r="A1091" s="68"/>
    </row>
    <row r="1092" spans="1:1" x14ac:dyDescent="0.3">
      <c r="A1092" s="68"/>
    </row>
    <row r="1093" spans="1:1" x14ac:dyDescent="0.3">
      <c r="A1093" s="68"/>
    </row>
    <row r="1094" spans="1:1" x14ac:dyDescent="0.3">
      <c r="A1094" s="68"/>
    </row>
    <row r="1095" spans="1:1" x14ac:dyDescent="0.3">
      <c r="A1095" s="68"/>
    </row>
    <row r="1096" spans="1:1" x14ac:dyDescent="0.3">
      <c r="A1096" s="68"/>
    </row>
    <row r="1097" spans="1:1" x14ac:dyDescent="0.3">
      <c r="A1097" s="68"/>
    </row>
    <row r="1098" spans="1:1" x14ac:dyDescent="0.3">
      <c r="A1098" s="68"/>
    </row>
    <row r="1099" spans="1:1" x14ac:dyDescent="0.3">
      <c r="A1099" s="68"/>
    </row>
    <row r="1100" spans="1:1" x14ac:dyDescent="0.3">
      <c r="A1100" s="68"/>
    </row>
    <row r="1101" spans="1:1" x14ac:dyDescent="0.3">
      <c r="A1101" s="68"/>
    </row>
    <row r="1102" spans="1:1" x14ac:dyDescent="0.3">
      <c r="A1102" s="68"/>
    </row>
    <row r="1103" spans="1:1" x14ac:dyDescent="0.3">
      <c r="A1103" s="68"/>
    </row>
    <row r="1104" spans="1:1" x14ac:dyDescent="0.3">
      <c r="A1104" s="68"/>
    </row>
    <row r="1105" spans="1:1" x14ac:dyDescent="0.3">
      <c r="A1105" s="68"/>
    </row>
    <row r="1106" spans="1:1" x14ac:dyDescent="0.3">
      <c r="A1106" s="68"/>
    </row>
    <row r="1107" spans="1:1" x14ac:dyDescent="0.3">
      <c r="A1107" s="68"/>
    </row>
    <row r="1108" spans="1:1" x14ac:dyDescent="0.3">
      <c r="A1108" s="68"/>
    </row>
    <row r="1109" spans="1:1" x14ac:dyDescent="0.3">
      <c r="A1109" s="68"/>
    </row>
    <row r="1110" spans="1:1" x14ac:dyDescent="0.3">
      <c r="A1110" s="68"/>
    </row>
    <row r="1111" spans="1:1" x14ac:dyDescent="0.3">
      <c r="A1111" s="68"/>
    </row>
    <row r="1112" spans="1:1" x14ac:dyDescent="0.3">
      <c r="A1112" s="68"/>
    </row>
    <row r="1113" spans="1:1" x14ac:dyDescent="0.3">
      <c r="A1113" s="68"/>
    </row>
    <row r="1114" spans="1:1" x14ac:dyDescent="0.3">
      <c r="A1114" s="68"/>
    </row>
    <row r="1115" spans="1:1" x14ac:dyDescent="0.3">
      <c r="A1115" s="68"/>
    </row>
    <row r="1116" spans="1:1" x14ac:dyDescent="0.3">
      <c r="A1116" s="68"/>
    </row>
    <row r="1117" spans="1:1" x14ac:dyDescent="0.3">
      <c r="A1117" s="68"/>
    </row>
    <row r="1118" spans="1:1" x14ac:dyDescent="0.3">
      <c r="A1118" s="68"/>
    </row>
    <row r="1119" spans="1:1" x14ac:dyDescent="0.3">
      <c r="A1119" s="68"/>
    </row>
    <row r="1120" spans="1:1" x14ac:dyDescent="0.3">
      <c r="A1120" s="68"/>
    </row>
    <row r="1121" spans="1:1" x14ac:dyDescent="0.3">
      <c r="A1121" s="68"/>
    </row>
    <row r="1122" spans="1:1" x14ac:dyDescent="0.3">
      <c r="A1122" s="68"/>
    </row>
    <row r="1123" spans="1:1" x14ac:dyDescent="0.3">
      <c r="A1123" s="68"/>
    </row>
    <row r="1124" spans="1:1" x14ac:dyDescent="0.3">
      <c r="A1124" s="68"/>
    </row>
    <row r="1125" spans="1:1" x14ac:dyDescent="0.3">
      <c r="A1125" s="68"/>
    </row>
    <row r="1126" spans="1:1" x14ac:dyDescent="0.3">
      <c r="A1126" s="68"/>
    </row>
    <row r="1127" spans="1:1" x14ac:dyDescent="0.3">
      <c r="A1127" s="68"/>
    </row>
    <row r="1128" spans="1:1" x14ac:dyDescent="0.3">
      <c r="A1128" s="68"/>
    </row>
    <row r="1129" spans="1:1" x14ac:dyDescent="0.3">
      <c r="A1129" s="68"/>
    </row>
    <row r="1130" spans="1:1" x14ac:dyDescent="0.3">
      <c r="A1130" s="68"/>
    </row>
    <row r="1131" spans="1:1" x14ac:dyDescent="0.3">
      <c r="A1131" s="68"/>
    </row>
    <row r="1132" spans="1:1" x14ac:dyDescent="0.3">
      <c r="A1132" s="68"/>
    </row>
    <row r="1133" spans="1:1" x14ac:dyDescent="0.3">
      <c r="A1133" s="68"/>
    </row>
    <row r="1134" spans="1:1" x14ac:dyDescent="0.3">
      <c r="A1134" s="68"/>
    </row>
    <row r="1135" spans="1:1" x14ac:dyDescent="0.3">
      <c r="A1135" s="68"/>
    </row>
    <row r="1136" spans="1:1" x14ac:dyDescent="0.3">
      <c r="A1136" s="68"/>
    </row>
    <row r="1137" spans="1:1" x14ac:dyDescent="0.3">
      <c r="A1137" s="68"/>
    </row>
    <row r="1138" spans="1:1" x14ac:dyDescent="0.3">
      <c r="A1138" s="68"/>
    </row>
    <row r="1139" spans="1:1" x14ac:dyDescent="0.3">
      <c r="A1139" s="68"/>
    </row>
    <row r="1140" spans="1:1" x14ac:dyDescent="0.3">
      <c r="A1140" s="68"/>
    </row>
    <row r="1141" spans="1:1" x14ac:dyDescent="0.3">
      <c r="A1141" s="68"/>
    </row>
    <row r="1142" spans="1:1" x14ac:dyDescent="0.3">
      <c r="A1142" s="68"/>
    </row>
    <row r="1143" spans="1:1" x14ac:dyDescent="0.3">
      <c r="A1143" s="68"/>
    </row>
    <row r="1144" spans="1:1" x14ac:dyDescent="0.3">
      <c r="A1144" s="68"/>
    </row>
    <row r="1145" spans="1:1" x14ac:dyDescent="0.3">
      <c r="A1145" s="68"/>
    </row>
    <row r="1146" spans="1:1" x14ac:dyDescent="0.3">
      <c r="A1146" s="68"/>
    </row>
    <row r="1147" spans="1:1" x14ac:dyDescent="0.3">
      <c r="A1147" s="68"/>
    </row>
    <row r="1148" spans="1:1" x14ac:dyDescent="0.3">
      <c r="A1148" s="68"/>
    </row>
    <row r="1149" spans="1:1" x14ac:dyDescent="0.3">
      <c r="A1149" s="68"/>
    </row>
    <row r="1150" spans="1:1" x14ac:dyDescent="0.3">
      <c r="A1150" s="68"/>
    </row>
    <row r="1151" spans="1:1" x14ac:dyDescent="0.3">
      <c r="A1151" s="68"/>
    </row>
    <row r="1152" spans="1:1" x14ac:dyDescent="0.3">
      <c r="A1152" s="68"/>
    </row>
    <row r="1153" spans="1:1" x14ac:dyDescent="0.3">
      <c r="A1153" s="68"/>
    </row>
    <row r="1154" spans="1:1" x14ac:dyDescent="0.3">
      <c r="A1154" s="68"/>
    </row>
    <row r="1155" spans="1:1" x14ac:dyDescent="0.3">
      <c r="A1155" s="68"/>
    </row>
    <row r="1156" spans="1:1" x14ac:dyDescent="0.3">
      <c r="A1156" s="68"/>
    </row>
    <row r="1157" spans="1:1" x14ac:dyDescent="0.3">
      <c r="A1157" s="68"/>
    </row>
    <row r="1158" spans="1:1" x14ac:dyDescent="0.3">
      <c r="A1158" s="68"/>
    </row>
    <row r="1159" spans="1:1" x14ac:dyDescent="0.3">
      <c r="A1159" s="68"/>
    </row>
    <row r="1160" spans="1:1" x14ac:dyDescent="0.3">
      <c r="A1160" s="68"/>
    </row>
    <row r="1161" spans="1:1" x14ac:dyDescent="0.3">
      <c r="A1161" s="68"/>
    </row>
    <row r="1162" spans="1:1" x14ac:dyDescent="0.3">
      <c r="A1162" s="68"/>
    </row>
    <row r="1163" spans="1:1" x14ac:dyDescent="0.3">
      <c r="A1163" s="68"/>
    </row>
    <row r="1164" spans="1:1" x14ac:dyDescent="0.3">
      <c r="A1164" s="68"/>
    </row>
    <row r="1165" spans="1:1" x14ac:dyDescent="0.3">
      <c r="A1165" s="68"/>
    </row>
    <row r="1166" spans="1:1" x14ac:dyDescent="0.3">
      <c r="A1166" s="68"/>
    </row>
    <row r="1167" spans="1:1" x14ac:dyDescent="0.3">
      <c r="A1167" s="68"/>
    </row>
    <row r="1168" spans="1:1" x14ac:dyDescent="0.3">
      <c r="A1168" s="68"/>
    </row>
    <row r="1169" spans="1:1" x14ac:dyDescent="0.3">
      <c r="A1169" s="68"/>
    </row>
    <row r="1170" spans="1:1" x14ac:dyDescent="0.3">
      <c r="A1170" s="68"/>
    </row>
    <row r="1171" spans="1:1" x14ac:dyDescent="0.3">
      <c r="A1171" s="68"/>
    </row>
    <row r="1172" spans="1:1" x14ac:dyDescent="0.3">
      <c r="A1172" s="68"/>
    </row>
    <row r="1173" spans="1:1" x14ac:dyDescent="0.3">
      <c r="A1173" s="68"/>
    </row>
    <row r="1174" spans="1:1" x14ac:dyDescent="0.3">
      <c r="A1174" s="68"/>
    </row>
    <row r="1175" spans="1:1" x14ac:dyDescent="0.3">
      <c r="A1175" s="68"/>
    </row>
    <row r="1176" spans="1:1" x14ac:dyDescent="0.3">
      <c r="A1176" s="68"/>
    </row>
    <row r="1177" spans="1:1" x14ac:dyDescent="0.3">
      <c r="A1177" s="68"/>
    </row>
    <row r="1178" spans="1:1" x14ac:dyDescent="0.3">
      <c r="A1178" s="68"/>
    </row>
    <row r="1179" spans="1:1" x14ac:dyDescent="0.3">
      <c r="A1179" s="68"/>
    </row>
    <row r="1180" spans="1:1" x14ac:dyDescent="0.3">
      <c r="A1180" s="68"/>
    </row>
    <row r="1181" spans="1:1" x14ac:dyDescent="0.3">
      <c r="A1181" s="68"/>
    </row>
    <row r="1182" spans="1:1" x14ac:dyDescent="0.3">
      <c r="A1182" s="68"/>
    </row>
    <row r="1183" spans="1:1" x14ac:dyDescent="0.3">
      <c r="A1183" s="68"/>
    </row>
    <row r="1184" spans="1:1" x14ac:dyDescent="0.3">
      <c r="A1184" s="68"/>
    </row>
    <row r="1185" spans="1:1" x14ac:dyDescent="0.3">
      <c r="A1185" s="68"/>
    </row>
    <row r="1186" spans="1:1" x14ac:dyDescent="0.3">
      <c r="A1186" s="68"/>
    </row>
    <row r="1187" spans="1:1" x14ac:dyDescent="0.3">
      <c r="A1187" s="68"/>
    </row>
    <row r="1188" spans="1:1" x14ac:dyDescent="0.3">
      <c r="A1188" s="68"/>
    </row>
    <row r="1189" spans="1:1" x14ac:dyDescent="0.3">
      <c r="A1189" s="68"/>
    </row>
    <row r="1190" spans="1:1" x14ac:dyDescent="0.3">
      <c r="A1190" s="68"/>
    </row>
    <row r="1191" spans="1:1" x14ac:dyDescent="0.3">
      <c r="A1191" s="68"/>
    </row>
    <row r="1192" spans="1:1" x14ac:dyDescent="0.3">
      <c r="A1192" s="68"/>
    </row>
    <row r="1193" spans="1:1" x14ac:dyDescent="0.3">
      <c r="A1193" s="68"/>
    </row>
    <row r="1194" spans="1:1" x14ac:dyDescent="0.3">
      <c r="A1194" s="68"/>
    </row>
    <row r="1195" spans="1:1" x14ac:dyDescent="0.3">
      <c r="A1195" s="68"/>
    </row>
    <row r="1196" spans="1:1" x14ac:dyDescent="0.3">
      <c r="A1196" s="68"/>
    </row>
    <row r="1197" spans="1:1" x14ac:dyDescent="0.3">
      <c r="A1197" s="68"/>
    </row>
    <row r="1198" spans="1:1" x14ac:dyDescent="0.3">
      <c r="A1198" s="68"/>
    </row>
    <row r="1199" spans="1:1" x14ac:dyDescent="0.3">
      <c r="A1199" s="68"/>
    </row>
    <row r="1200" spans="1:1" x14ac:dyDescent="0.3">
      <c r="A1200" s="68"/>
    </row>
    <row r="1201" spans="1:1" x14ac:dyDescent="0.3">
      <c r="A1201" s="68"/>
    </row>
    <row r="1202" spans="1:1" x14ac:dyDescent="0.3">
      <c r="A1202" s="68"/>
    </row>
    <row r="1203" spans="1:1" x14ac:dyDescent="0.3">
      <c r="A1203" s="68"/>
    </row>
    <row r="1204" spans="1:1" x14ac:dyDescent="0.3">
      <c r="A1204" s="68"/>
    </row>
    <row r="1205" spans="1:1" x14ac:dyDescent="0.3">
      <c r="A1205" s="68"/>
    </row>
    <row r="1206" spans="1:1" x14ac:dyDescent="0.3">
      <c r="A1206" s="68"/>
    </row>
    <row r="1207" spans="1:1" x14ac:dyDescent="0.3">
      <c r="A1207" s="68"/>
    </row>
    <row r="1208" spans="1:1" x14ac:dyDescent="0.3">
      <c r="A1208" s="68"/>
    </row>
    <row r="1209" spans="1:1" x14ac:dyDescent="0.3">
      <c r="A1209" s="68"/>
    </row>
    <row r="1210" spans="1:1" x14ac:dyDescent="0.3">
      <c r="A1210" s="68"/>
    </row>
    <row r="1211" spans="1:1" x14ac:dyDescent="0.3">
      <c r="A1211" s="68"/>
    </row>
    <row r="1212" spans="1:1" x14ac:dyDescent="0.3">
      <c r="A1212" s="68"/>
    </row>
    <row r="1213" spans="1:1" x14ac:dyDescent="0.3">
      <c r="A1213" s="68"/>
    </row>
    <row r="1214" spans="1:1" x14ac:dyDescent="0.3">
      <c r="A1214" s="68"/>
    </row>
    <row r="1215" spans="1:1" x14ac:dyDescent="0.3">
      <c r="A1215" s="68"/>
    </row>
    <row r="1216" spans="1:1" x14ac:dyDescent="0.3">
      <c r="A1216" s="68"/>
    </row>
    <row r="1217" spans="1:1" x14ac:dyDescent="0.3">
      <c r="A1217" s="68"/>
    </row>
    <row r="1218" spans="1:1" x14ac:dyDescent="0.3">
      <c r="A1218" s="68"/>
    </row>
    <row r="1219" spans="1:1" x14ac:dyDescent="0.3">
      <c r="A1219" s="68"/>
    </row>
    <row r="1220" spans="1:1" x14ac:dyDescent="0.3">
      <c r="A1220" s="68"/>
    </row>
    <row r="1221" spans="1:1" x14ac:dyDescent="0.3">
      <c r="A1221" s="68"/>
    </row>
    <row r="1222" spans="1:1" x14ac:dyDescent="0.3">
      <c r="A1222" s="68"/>
    </row>
    <row r="1223" spans="1:1" x14ac:dyDescent="0.3">
      <c r="A1223" s="68"/>
    </row>
    <row r="1224" spans="1:1" x14ac:dyDescent="0.3">
      <c r="A1224" s="68"/>
    </row>
    <row r="1225" spans="1:1" x14ac:dyDescent="0.3">
      <c r="A1225" s="68"/>
    </row>
    <row r="1226" spans="1:1" x14ac:dyDescent="0.3">
      <c r="A1226" s="68"/>
    </row>
    <row r="1227" spans="1:1" x14ac:dyDescent="0.3">
      <c r="A1227" s="68"/>
    </row>
    <row r="1228" spans="1:1" x14ac:dyDescent="0.3">
      <c r="A1228" s="68"/>
    </row>
    <row r="1229" spans="1:1" x14ac:dyDescent="0.3">
      <c r="A1229" s="68"/>
    </row>
    <row r="1230" spans="1:1" x14ac:dyDescent="0.3">
      <c r="A1230" s="68"/>
    </row>
    <row r="1231" spans="1:1" x14ac:dyDescent="0.3">
      <c r="A1231" s="68"/>
    </row>
    <row r="1232" spans="1:1" x14ac:dyDescent="0.3">
      <c r="A1232" s="68"/>
    </row>
    <row r="1233" spans="1:1" x14ac:dyDescent="0.3">
      <c r="A1233" s="68"/>
    </row>
    <row r="1234" spans="1:1" x14ac:dyDescent="0.3">
      <c r="A1234" s="66"/>
    </row>
  </sheetData>
  <sheetProtection algorithmName="SHA-512" hashValue="fkbyLQ/dpi51kpL5TrbabelUeMUcOboHIJFlMX6OvslRKQbgXM1VEgnB4ByE9eMisW5TBrjtNzprrYO2jUaDrQ==" saltValue="pl+p0UjRQvCTgOHm8ngzVQ==" spinCount="100000" sheet="1" objects="1" scenarios="1"/>
  <autoFilter ref="A1:B1056" xr:uid="{57AA7D36-67CB-49D0-A8E4-2826ABAAF8BD}">
    <filterColumn colId="1">
      <filters>
        <filter val="5"/>
      </filters>
    </filterColumn>
    <sortState xmlns:xlrd2="http://schemas.microsoft.com/office/spreadsheetml/2017/richdata2" ref="A2:B1056">
      <sortCondition ref="A1:A1056"/>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88F72-32ED-4A86-9FBE-1B0B49341863}">
  <dimension ref="A1:F142"/>
  <sheetViews>
    <sheetView workbookViewId="0">
      <selection activeCell="D8" sqref="D8"/>
    </sheetView>
  </sheetViews>
  <sheetFormatPr defaultRowHeight="15.6" x14ac:dyDescent="0.3"/>
  <sheetData>
    <row r="1" spans="1:6" x14ac:dyDescent="0.3">
      <c r="A1" t="s">
        <v>1360</v>
      </c>
      <c r="B1" t="s">
        <v>1361</v>
      </c>
      <c r="C1" t="s">
        <v>1362</v>
      </c>
      <c r="D1" t="s">
        <v>1363</v>
      </c>
      <c r="F1" s="65" t="s">
        <v>1364</v>
      </c>
    </row>
    <row r="2" spans="1:6" x14ac:dyDescent="0.3">
      <c r="A2" t="s">
        <v>1365</v>
      </c>
      <c r="B2" t="s">
        <v>1366</v>
      </c>
      <c r="C2">
        <v>95876.857142857145</v>
      </c>
      <c r="D2">
        <f t="shared" ref="D2:D33" si="0">ROUND(C2/2080,2)</f>
        <v>46.09</v>
      </c>
    </row>
    <row r="3" spans="1:6" x14ac:dyDescent="0.3">
      <c r="A3" t="s">
        <v>1367</v>
      </c>
      <c r="B3" t="s">
        <v>1368</v>
      </c>
      <c r="C3">
        <v>121224</v>
      </c>
      <c r="D3">
        <f t="shared" si="0"/>
        <v>58.28</v>
      </c>
    </row>
    <row r="4" spans="1:6" x14ac:dyDescent="0.3">
      <c r="A4" t="s">
        <v>1369</v>
      </c>
      <c r="B4" t="s">
        <v>1370</v>
      </c>
      <c r="C4">
        <v>76115.666666666672</v>
      </c>
      <c r="D4">
        <f t="shared" si="0"/>
        <v>36.590000000000003</v>
      </c>
    </row>
    <row r="5" spans="1:6" x14ac:dyDescent="0.3">
      <c r="A5" t="s">
        <v>1371</v>
      </c>
      <c r="B5" t="s">
        <v>1372</v>
      </c>
      <c r="C5">
        <v>93594.5</v>
      </c>
      <c r="D5">
        <f t="shared" si="0"/>
        <v>45</v>
      </c>
    </row>
    <row r="6" spans="1:6" x14ac:dyDescent="0.3">
      <c r="A6" t="s">
        <v>1373</v>
      </c>
      <c r="B6" t="s">
        <v>1374</v>
      </c>
      <c r="C6">
        <v>89666.666666666672</v>
      </c>
      <c r="D6">
        <f t="shared" si="0"/>
        <v>43.11</v>
      </c>
    </row>
    <row r="7" spans="1:6" x14ac:dyDescent="0.3">
      <c r="A7" t="s">
        <v>1375</v>
      </c>
      <c r="B7" t="s">
        <v>1376</v>
      </c>
      <c r="C7">
        <v>96343.5</v>
      </c>
      <c r="D7">
        <f t="shared" si="0"/>
        <v>46.32</v>
      </c>
    </row>
    <row r="8" spans="1:6" x14ac:dyDescent="0.3">
      <c r="A8" t="s">
        <v>1377</v>
      </c>
      <c r="B8" t="s">
        <v>1378</v>
      </c>
      <c r="C8">
        <v>11740.219512195123</v>
      </c>
      <c r="D8">
        <f>ROUND(C8/(2080/3),2)</f>
        <v>16.93</v>
      </c>
    </row>
    <row r="9" spans="1:6" x14ac:dyDescent="0.3">
      <c r="A9" t="s">
        <v>1379</v>
      </c>
      <c r="B9" t="s">
        <v>1380</v>
      </c>
      <c r="C9">
        <v>112508.33333333333</v>
      </c>
      <c r="D9">
        <f t="shared" si="0"/>
        <v>54.09</v>
      </c>
    </row>
    <row r="10" spans="1:6" x14ac:dyDescent="0.3">
      <c r="A10" t="s">
        <v>1381</v>
      </c>
      <c r="B10" t="s">
        <v>1382</v>
      </c>
      <c r="C10">
        <v>89250</v>
      </c>
      <c r="D10">
        <f t="shared" si="0"/>
        <v>42.91</v>
      </c>
    </row>
    <row r="11" spans="1:6" x14ac:dyDescent="0.3">
      <c r="A11" t="s">
        <v>1383</v>
      </c>
      <c r="B11" t="s">
        <v>1384</v>
      </c>
      <c r="C11">
        <v>93845.5</v>
      </c>
      <c r="D11">
        <f t="shared" si="0"/>
        <v>45.12</v>
      </c>
    </row>
    <row r="12" spans="1:6" x14ac:dyDescent="0.3">
      <c r="A12" t="s">
        <v>1385</v>
      </c>
      <c r="B12" t="s">
        <v>1386</v>
      </c>
      <c r="C12">
        <v>89711.5</v>
      </c>
      <c r="D12">
        <f t="shared" si="0"/>
        <v>43.13</v>
      </c>
    </row>
    <row r="13" spans="1:6" x14ac:dyDescent="0.3">
      <c r="A13" t="s">
        <v>1387</v>
      </c>
      <c r="B13" t="s">
        <v>1388</v>
      </c>
      <c r="C13">
        <v>91002.166666666672</v>
      </c>
      <c r="D13">
        <f t="shared" si="0"/>
        <v>43.75</v>
      </c>
    </row>
    <row r="14" spans="1:6" x14ac:dyDescent="0.3">
      <c r="A14" t="s">
        <v>1389</v>
      </c>
      <c r="B14" t="s">
        <v>1390</v>
      </c>
      <c r="C14">
        <v>112921.21052631579</v>
      </c>
      <c r="D14">
        <f t="shared" si="0"/>
        <v>54.29</v>
      </c>
    </row>
    <row r="15" spans="1:6" x14ac:dyDescent="0.3">
      <c r="A15" t="s">
        <v>1391</v>
      </c>
      <c r="B15" t="s">
        <v>1392</v>
      </c>
      <c r="C15">
        <v>119421</v>
      </c>
      <c r="D15">
        <f t="shared" si="0"/>
        <v>57.41</v>
      </c>
    </row>
    <row r="16" spans="1:6" x14ac:dyDescent="0.3">
      <c r="A16" t="s">
        <v>1393</v>
      </c>
      <c r="B16" t="s">
        <v>1394</v>
      </c>
      <c r="C16">
        <v>72555</v>
      </c>
      <c r="D16">
        <f t="shared" si="0"/>
        <v>34.880000000000003</v>
      </c>
    </row>
    <row r="17" spans="1:4" x14ac:dyDescent="0.3">
      <c r="A17" t="s">
        <v>1395</v>
      </c>
      <c r="B17" t="s">
        <v>1396</v>
      </c>
      <c r="C17">
        <v>71609.512820512828</v>
      </c>
      <c r="D17">
        <f t="shared" si="0"/>
        <v>34.43</v>
      </c>
    </row>
    <row r="18" spans="1:4" x14ac:dyDescent="0.3">
      <c r="A18" t="s">
        <v>1397</v>
      </c>
      <c r="B18" t="s">
        <v>1398</v>
      </c>
      <c r="C18">
        <v>94639</v>
      </c>
      <c r="D18">
        <f t="shared" si="0"/>
        <v>45.5</v>
      </c>
    </row>
    <row r="19" spans="1:4" x14ac:dyDescent="0.3">
      <c r="A19" t="s">
        <v>1399</v>
      </c>
      <c r="B19" t="s">
        <v>1400</v>
      </c>
      <c r="C19">
        <v>111678</v>
      </c>
      <c r="D19">
        <f t="shared" si="0"/>
        <v>53.69</v>
      </c>
    </row>
    <row r="20" spans="1:4" x14ac:dyDescent="0.3">
      <c r="A20" t="s">
        <v>1401</v>
      </c>
      <c r="B20" t="s">
        <v>1402</v>
      </c>
      <c r="C20">
        <v>115954.75</v>
      </c>
      <c r="D20">
        <f t="shared" si="0"/>
        <v>55.75</v>
      </c>
    </row>
    <row r="21" spans="1:4" x14ac:dyDescent="0.3">
      <c r="A21" t="s">
        <v>1403</v>
      </c>
      <c r="B21" t="s">
        <v>1404</v>
      </c>
      <c r="C21">
        <v>121191.14285714286</v>
      </c>
      <c r="D21">
        <f t="shared" si="0"/>
        <v>58.26</v>
      </c>
    </row>
    <row r="22" spans="1:4" x14ac:dyDescent="0.3">
      <c r="A22" t="s">
        <v>1405</v>
      </c>
      <c r="B22" t="s">
        <v>1406</v>
      </c>
      <c r="C22">
        <v>97567.833333333328</v>
      </c>
      <c r="D22">
        <f t="shared" si="0"/>
        <v>46.91</v>
      </c>
    </row>
    <row r="23" spans="1:4" x14ac:dyDescent="0.3">
      <c r="A23" t="s">
        <v>1407</v>
      </c>
      <c r="B23" t="s">
        <v>1408</v>
      </c>
      <c r="C23">
        <v>73604</v>
      </c>
      <c r="D23">
        <f t="shared" si="0"/>
        <v>35.39</v>
      </c>
    </row>
    <row r="24" spans="1:4" x14ac:dyDescent="0.3">
      <c r="A24" t="s">
        <v>1409</v>
      </c>
      <c r="B24" t="s">
        <v>1410</v>
      </c>
      <c r="C24">
        <v>106130.58620689655</v>
      </c>
      <c r="D24">
        <f t="shared" si="0"/>
        <v>51.02</v>
      </c>
    </row>
    <row r="25" spans="1:4" x14ac:dyDescent="0.3">
      <c r="A25" t="s">
        <v>1411</v>
      </c>
      <c r="B25" t="s">
        <v>1412</v>
      </c>
      <c r="C25">
        <v>124803.81818181818</v>
      </c>
      <c r="D25">
        <f t="shared" si="0"/>
        <v>60</v>
      </c>
    </row>
    <row r="26" spans="1:4" x14ac:dyDescent="0.3">
      <c r="A26" t="s">
        <v>1413</v>
      </c>
      <c r="B26" t="s">
        <v>1414</v>
      </c>
      <c r="C26">
        <v>53964.2</v>
      </c>
      <c r="D26">
        <f t="shared" si="0"/>
        <v>25.94</v>
      </c>
    </row>
    <row r="27" spans="1:4" x14ac:dyDescent="0.3">
      <c r="A27" t="s">
        <v>1415</v>
      </c>
      <c r="B27" t="s">
        <v>1416</v>
      </c>
      <c r="C27">
        <v>11110.666666666666</v>
      </c>
      <c r="D27">
        <f t="shared" si="0"/>
        <v>5.34</v>
      </c>
    </row>
    <row r="28" spans="1:4" x14ac:dyDescent="0.3">
      <c r="A28" t="s">
        <v>1417</v>
      </c>
      <c r="B28" t="s">
        <v>1418</v>
      </c>
      <c r="C28">
        <v>94268.368421052626</v>
      </c>
      <c r="D28">
        <f t="shared" si="0"/>
        <v>45.32</v>
      </c>
    </row>
    <row r="29" spans="1:4" x14ac:dyDescent="0.3">
      <c r="A29" t="s">
        <v>1419</v>
      </c>
      <c r="B29" t="s">
        <v>1420</v>
      </c>
      <c r="C29">
        <v>65310</v>
      </c>
      <c r="D29">
        <f t="shared" si="0"/>
        <v>31.4</v>
      </c>
    </row>
    <row r="30" spans="1:4" x14ac:dyDescent="0.3">
      <c r="A30" t="s">
        <v>1421</v>
      </c>
      <c r="B30" t="s">
        <v>1422</v>
      </c>
      <c r="C30">
        <v>113999.85714285714</v>
      </c>
      <c r="D30">
        <f t="shared" si="0"/>
        <v>54.81</v>
      </c>
    </row>
    <row r="31" spans="1:4" x14ac:dyDescent="0.3">
      <c r="A31" t="s">
        <v>1423</v>
      </c>
      <c r="B31" t="s">
        <v>1424</v>
      </c>
      <c r="C31">
        <v>202552</v>
      </c>
      <c r="D31">
        <f t="shared" si="0"/>
        <v>97.38</v>
      </c>
    </row>
    <row r="32" spans="1:4" x14ac:dyDescent="0.3">
      <c r="A32" t="s">
        <v>1425</v>
      </c>
      <c r="B32" t="s">
        <v>1426</v>
      </c>
      <c r="C32">
        <v>109456.375</v>
      </c>
      <c r="D32">
        <f t="shared" si="0"/>
        <v>52.62</v>
      </c>
    </row>
    <row r="33" spans="1:4" x14ac:dyDescent="0.3">
      <c r="A33" t="s">
        <v>1427</v>
      </c>
      <c r="B33" t="s">
        <v>1428</v>
      </c>
      <c r="C33">
        <v>71369.666666666672</v>
      </c>
      <c r="D33">
        <f t="shared" si="0"/>
        <v>34.31</v>
      </c>
    </row>
    <row r="34" spans="1:4" x14ac:dyDescent="0.3">
      <c r="A34" t="s">
        <v>1429</v>
      </c>
      <c r="B34" t="s">
        <v>1428</v>
      </c>
      <c r="C34">
        <v>71965.072727272724</v>
      </c>
      <c r="D34">
        <f t="shared" ref="D34:D65" si="1">ROUND(C34/2080,2)</f>
        <v>34.6</v>
      </c>
    </row>
    <row r="35" spans="1:4" x14ac:dyDescent="0.3">
      <c r="A35" t="s">
        <v>1430</v>
      </c>
      <c r="B35" t="s">
        <v>1428</v>
      </c>
      <c r="C35">
        <v>84724.630434782608</v>
      </c>
      <c r="D35">
        <f t="shared" si="1"/>
        <v>40.729999999999997</v>
      </c>
    </row>
    <row r="36" spans="1:4" x14ac:dyDescent="0.3">
      <c r="A36" t="s">
        <v>1431</v>
      </c>
      <c r="B36" t="s">
        <v>1428</v>
      </c>
      <c r="C36">
        <v>103527.33333333333</v>
      </c>
      <c r="D36">
        <f t="shared" si="1"/>
        <v>49.77</v>
      </c>
    </row>
    <row r="37" spans="1:4" x14ac:dyDescent="0.3">
      <c r="A37" t="s">
        <v>1432</v>
      </c>
      <c r="B37" t="s">
        <v>1433</v>
      </c>
      <c r="C37">
        <v>106346.07692307692</v>
      </c>
      <c r="D37">
        <f t="shared" si="1"/>
        <v>51.13</v>
      </c>
    </row>
    <row r="38" spans="1:4" x14ac:dyDescent="0.3">
      <c r="A38" t="s">
        <v>1434</v>
      </c>
      <c r="B38" t="s">
        <v>1435</v>
      </c>
      <c r="C38">
        <v>113621.5</v>
      </c>
      <c r="D38">
        <f t="shared" si="1"/>
        <v>54.63</v>
      </c>
    </row>
    <row r="39" spans="1:4" x14ac:dyDescent="0.3">
      <c r="A39" t="s">
        <v>1436</v>
      </c>
      <c r="B39" t="s">
        <v>1437</v>
      </c>
      <c r="C39">
        <v>102280.4</v>
      </c>
      <c r="D39">
        <f t="shared" si="1"/>
        <v>49.17</v>
      </c>
    </row>
    <row r="40" spans="1:4" x14ac:dyDescent="0.3">
      <c r="A40" t="s">
        <v>1438</v>
      </c>
      <c r="B40" t="s">
        <v>1439</v>
      </c>
      <c r="C40">
        <v>114114.5</v>
      </c>
      <c r="D40">
        <f t="shared" si="1"/>
        <v>54.86</v>
      </c>
    </row>
    <row r="41" spans="1:4" x14ac:dyDescent="0.3">
      <c r="A41" t="s">
        <v>1440</v>
      </c>
      <c r="B41" t="s">
        <v>1441</v>
      </c>
      <c r="C41">
        <v>78867.857142857145</v>
      </c>
      <c r="D41">
        <f t="shared" si="1"/>
        <v>37.92</v>
      </c>
    </row>
    <row r="42" spans="1:4" x14ac:dyDescent="0.3">
      <c r="A42" t="s">
        <v>1442</v>
      </c>
      <c r="B42" t="s">
        <v>1443</v>
      </c>
      <c r="C42">
        <v>86390.181818181823</v>
      </c>
      <c r="D42">
        <f t="shared" si="1"/>
        <v>41.53</v>
      </c>
    </row>
    <row r="43" spans="1:4" x14ac:dyDescent="0.3">
      <c r="A43" t="s">
        <v>1444</v>
      </c>
      <c r="B43" t="s">
        <v>1445</v>
      </c>
      <c r="C43">
        <v>106666.66666666667</v>
      </c>
      <c r="D43">
        <f t="shared" si="1"/>
        <v>51.28</v>
      </c>
    </row>
    <row r="44" spans="1:4" x14ac:dyDescent="0.3">
      <c r="A44" t="s">
        <v>1446</v>
      </c>
      <c r="B44" t="s">
        <v>1447</v>
      </c>
      <c r="C44">
        <v>119668.44285714286</v>
      </c>
      <c r="D44">
        <f t="shared" si="1"/>
        <v>57.53</v>
      </c>
    </row>
    <row r="45" spans="1:4" x14ac:dyDescent="0.3">
      <c r="A45" t="s">
        <v>1448</v>
      </c>
      <c r="B45" t="s">
        <v>1449</v>
      </c>
      <c r="C45">
        <v>108128.2</v>
      </c>
      <c r="D45">
        <f t="shared" si="1"/>
        <v>51.98</v>
      </c>
    </row>
    <row r="46" spans="1:4" x14ac:dyDescent="0.3">
      <c r="A46" t="s">
        <v>1450</v>
      </c>
      <c r="B46" t="s">
        <v>1451</v>
      </c>
      <c r="C46">
        <v>113494.61538461539</v>
      </c>
      <c r="D46">
        <f t="shared" si="1"/>
        <v>54.56</v>
      </c>
    </row>
    <row r="47" spans="1:4" x14ac:dyDescent="0.3">
      <c r="A47" t="s">
        <v>1452</v>
      </c>
      <c r="B47" t="s">
        <v>1453</v>
      </c>
      <c r="C47">
        <v>127579.03571428571</v>
      </c>
      <c r="D47">
        <f t="shared" si="1"/>
        <v>61.34</v>
      </c>
    </row>
    <row r="48" spans="1:4" x14ac:dyDescent="0.3">
      <c r="A48" t="s">
        <v>1454</v>
      </c>
      <c r="B48" t="s">
        <v>1455</v>
      </c>
      <c r="C48">
        <v>152071.4</v>
      </c>
      <c r="D48">
        <f t="shared" si="1"/>
        <v>73.11</v>
      </c>
    </row>
    <row r="49" spans="1:4" x14ac:dyDescent="0.3">
      <c r="A49" t="s">
        <v>1456</v>
      </c>
      <c r="B49" t="s">
        <v>1457</v>
      </c>
      <c r="C49">
        <v>133274.25</v>
      </c>
      <c r="D49">
        <f t="shared" si="1"/>
        <v>64.069999999999993</v>
      </c>
    </row>
    <row r="50" spans="1:4" x14ac:dyDescent="0.3">
      <c r="A50" t="s">
        <v>1458</v>
      </c>
      <c r="B50" t="s">
        <v>1459</v>
      </c>
      <c r="C50">
        <v>129580</v>
      </c>
      <c r="D50">
        <f t="shared" si="1"/>
        <v>62.3</v>
      </c>
    </row>
    <row r="51" spans="1:4" x14ac:dyDescent="0.3">
      <c r="A51" t="s">
        <v>1460</v>
      </c>
      <c r="B51" t="s">
        <v>1461</v>
      </c>
      <c r="C51">
        <v>93013.666666666672</v>
      </c>
      <c r="D51">
        <f t="shared" si="1"/>
        <v>44.72</v>
      </c>
    </row>
    <row r="52" spans="1:4" x14ac:dyDescent="0.3">
      <c r="A52" t="s">
        <v>1462</v>
      </c>
      <c r="B52" t="s">
        <v>1463</v>
      </c>
      <c r="C52">
        <v>77310.5</v>
      </c>
      <c r="D52">
        <f t="shared" si="1"/>
        <v>37.17</v>
      </c>
    </row>
    <row r="53" spans="1:4" x14ac:dyDescent="0.3">
      <c r="A53" t="s">
        <v>1464</v>
      </c>
      <c r="B53" t="s">
        <v>1465</v>
      </c>
      <c r="C53">
        <v>101660.98039215687</v>
      </c>
      <c r="D53">
        <f t="shared" si="1"/>
        <v>48.88</v>
      </c>
    </row>
    <row r="54" spans="1:4" x14ac:dyDescent="0.3">
      <c r="A54" t="s">
        <v>1466</v>
      </c>
      <c r="B54" t="s">
        <v>1467</v>
      </c>
      <c r="C54">
        <v>102455</v>
      </c>
      <c r="D54">
        <f t="shared" si="1"/>
        <v>49.26</v>
      </c>
    </row>
    <row r="55" spans="1:4" x14ac:dyDescent="0.3">
      <c r="A55" t="s">
        <v>1468</v>
      </c>
      <c r="B55" t="s">
        <v>1469</v>
      </c>
      <c r="C55">
        <v>121859.5</v>
      </c>
      <c r="D55">
        <f t="shared" si="1"/>
        <v>58.59</v>
      </c>
    </row>
    <row r="56" spans="1:4" x14ac:dyDescent="0.3">
      <c r="A56" t="s">
        <v>1470</v>
      </c>
      <c r="B56" t="s">
        <v>1471</v>
      </c>
      <c r="C56">
        <v>249575</v>
      </c>
      <c r="D56">
        <f t="shared" si="1"/>
        <v>119.99</v>
      </c>
    </row>
    <row r="57" spans="1:4" x14ac:dyDescent="0.3">
      <c r="A57" t="s">
        <v>1472</v>
      </c>
      <c r="B57" t="s">
        <v>1473</v>
      </c>
      <c r="C57">
        <v>120180.33333333333</v>
      </c>
      <c r="D57">
        <f t="shared" si="1"/>
        <v>57.78</v>
      </c>
    </row>
    <row r="58" spans="1:4" x14ac:dyDescent="0.3">
      <c r="A58" t="s">
        <v>1474</v>
      </c>
      <c r="B58" t="s">
        <v>1475</v>
      </c>
      <c r="C58">
        <v>82130.482758620696</v>
      </c>
      <c r="D58">
        <f t="shared" si="1"/>
        <v>39.49</v>
      </c>
    </row>
    <row r="59" spans="1:4" x14ac:dyDescent="0.3">
      <c r="A59" t="s">
        <v>1476</v>
      </c>
      <c r="B59" t="s">
        <v>1477</v>
      </c>
      <c r="C59">
        <v>76519.058601134209</v>
      </c>
      <c r="D59">
        <f t="shared" si="1"/>
        <v>36.79</v>
      </c>
    </row>
    <row r="60" spans="1:4" x14ac:dyDescent="0.3">
      <c r="A60" t="s">
        <v>1478</v>
      </c>
      <c r="B60" t="s">
        <v>1479</v>
      </c>
      <c r="C60">
        <v>94133.954773869351</v>
      </c>
      <c r="D60">
        <f t="shared" si="1"/>
        <v>45.26</v>
      </c>
    </row>
    <row r="61" spans="1:4" x14ac:dyDescent="0.3">
      <c r="A61" t="s">
        <v>1480</v>
      </c>
      <c r="B61" t="s">
        <v>1481</v>
      </c>
      <c r="C61">
        <v>88089</v>
      </c>
      <c r="D61">
        <f t="shared" si="1"/>
        <v>42.35</v>
      </c>
    </row>
    <row r="62" spans="1:4" x14ac:dyDescent="0.3">
      <c r="A62" t="s">
        <v>1482</v>
      </c>
      <c r="B62" t="s">
        <v>1483</v>
      </c>
      <c r="C62">
        <v>99921.888888888891</v>
      </c>
      <c r="D62">
        <f t="shared" si="1"/>
        <v>48.04</v>
      </c>
    </row>
    <row r="63" spans="1:4" x14ac:dyDescent="0.3">
      <c r="A63" t="s">
        <v>1484</v>
      </c>
      <c r="B63" t="s">
        <v>1485</v>
      </c>
      <c r="C63">
        <v>104607</v>
      </c>
      <c r="D63">
        <f t="shared" si="1"/>
        <v>50.29</v>
      </c>
    </row>
    <row r="64" spans="1:4" x14ac:dyDescent="0.3">
      <c r="A64" t="s">
        <v>1486</v>
      </c>
      <c r="B64" t="s">
        <v>1487</v>
      </c>
      <c r="C64">
        <v>91134</v>
      </c>
      <c r="D64">
        <f t="shared" si="1"/>
        <v>43.81</v>
      </c>
    </row>
    <row r="65" spans="1:4" x14ac:dyDescent="0.3">
      <c r="A65" t="s">
        <v>1488</v>
      </c>
      <c r="B65" t="s">
        <v>1489</v>
      </c>
      <c r="C65">
        <v>66434</v>
      </c>
      <c r="D65">
        <f t="shared" si="1"/>
        <v>31.94</v>
      </c>
    </row>
    <row r="66" spans="1:4" x14ac:dyDescent="0.3">
      <c r="A66" t="s">
        <v>1490</v>
      </c>
      <c r="B66" t="s">
        <v>1491</v>
      </c>
      <c r="C66">
        <v>105027.6</v>
      </c>
      <c r="D66">
        <f t="shared" ref="D66:D97" si="2">ROUND(C66/2080,2)</f>
        <v>50.49</v>
      </c>
    </row>
    <row r="67" spans="1:4" x14ac:dyDescent="0.3">
      <c r="A67" t="s">
        <v>1492</v>
      </c>
      <c r="B67" t="s">
        <v>1493</v>
      </c>
      <c r="C67">
        <v>129827.75</v>
      </c>
      <c r="D67">
        <f t="shared" si="2"/>
        <v>62.42</v>
      </c>
    </row>
    <row r="68" spans="1:4" x14ac:dyDescent="0.3">
      <c r="A68" t="s">
        <v>1494</v>
      </c>
      <c r="B68" t="s">
        <v>1495</v>
      </c>
      <c r="C68">
        <v>161179.83333333334</v>
      </c>
      <c r="D68">
        <f t="shared" si="2"/>
        <v>77.489999999999995</v>
      </c>
    </row>
    <row r="69" spans="1:4" x14ac:dyDescent="0.3">
      <c r="A69" t="s">
        <v>1496</v>
      </c>
      <c r="B69" t="s">
        <v>1497</v>
      </c>
      <c r="C69">
        <v>111548</v>
      </c>
      <c r="D69">
        <f t="shared" si="2"/>
        <v>53.63</v>
      </c>
    </row>
    <row r="70" spans="1:4" x14ac:dyDescent="0.3">
      <c r="A70" t="s">
        <v>1498</v>
      </c>
      <c r="B70" t="s">
        <v>1499</v>
      </c>
      <c r="C70">
        <v>111725.1875</v>
      </c>
      <c r="D70">
        <f t="shared" si="2"/>
        <v>53.71</v>
      </c>
    </row>
    <row r="71" spans="1:4" x14ac:dyDescent="0.3">
      <c r="A71" t="s">
        <v>1500</v>
      </c>
      <c r="B71" t="s">
        <v>1501</v>
      </c>
      <c r="C71">
        <v>128409.19565217392</v>
      </c>
      <c r="D71">
        <f t="shared" si="2"/>
        <v>61.74</v>
      </c>
    </row>
    <row r="72" spans="1:4" x14ac:dyDescent="0.3">
      <c r="A72" t="s">
        <v>1502</v>
      </c>
      <c r="B72" t="s">
        <v>1503</v>
      </c>
      <c r="C72">
        <v>149661.16129032258</v>
      </c>
      <c r="D72">
        <f t="shared" si="2"/>
        <v>71.95</v>
      </c>
    </row>
    <row r="73" spans="1:4" x14ac:dyDescent="0.3">
      <c r="A73" t="s">
        <v>1504</v>
      </c>
      <c r="B73" t="s">
        <v>1505</v>
      </c>
      <c r="C73">
        <v>85139</v>
      </c>
      <c r="D73">
        <f t="shared" si="2"/>
        <v>40.93</v>
      </c>
    </row>
    <row r="74" spans="1:4" x14ac:dyDescent="0.3">
      <c r="A74" t="s">
        <v>1506</v>
      </c>
      <c r="B74" t="s">
        <v>1507</v>
      </c>
      <c r="C74">
        <v>117200</v>
      </c>
      <c r="D74">
        <f t="shared" si="2"/>
        <v>56.35</v>
      </c>
    </row>
    <row r="75" spans="1:4" x14ac:dyDescent="0.3">
      <c r="A75" t="s">
        <v>1508</v>
      </c>
      <c r="B75" t="s">
        <v>1509</v>
      </c>
      <c r="C75">
        <v>104313</v>
      </c>
      <c r="D75">
        <f t="shared" si="2"/>
        <v>50.15</v>
      </c>
    </row>
    <row r="76" spans="1:4" x14ac:dyDescent="0.3">
      <c r="A76" t="s">
        <v>1510</v>
      </c>
      <c r="B76" t="s">
        <v>1511</v>
      </c>
      <c r="C76">
        <v>134662.75</v>
      </c>
      <c r="D76">
        <f t="shared" si="2"/>
        <v>64.739999999999995</v>
      </c>
    </row>
    <row r="77" spans="1:4" x14ac:dyDescent="0.3">
      <c r="A77" t="s">
        <v>1512</v>
      </c>
      <c r="B77" t="s">
        <v>1513</v>
      </c>
      <c r="C77">
        <v>99609.5</v>
      </c>
      <c r="D77">
        <f t="shared" si="2"/>
        <v>47.89</v>
      </c>
    </row>
    <row r="78" spans="1:4" x14ac:dyDescent="0.3">
      <c r="A78" t="s">
        <v>1514</v>
      </c>
      <c r="B78" t="s">
        <v>1515</v>
      </c>
      <c r="C78">
        <v>68862.5</v>
      </c>
      <c r="D78">
        <f t="shared" si="2"/>
        <v>33.11</v>
      </c>
    </row>
    <row r="79" spans="1:4" x14ac:dyDescent="0.3">
      <c r="A79" t="s">
        <v>1516</v>
      </c>
      <c r="B79" t="s">
        <v>1517</v>
      </c>
      <c r="C79">
        <v>85606</v>
      </c>
      <c r="D79">
        <f t="shared" si="2"/>
        <v>41.16</v>
      </c>
    </row>
    <row r="80" spans="1:4" x14ac:dyDescent="0.3">
      <c r="A80" t="s">
        <v>1518</v>
      </c>
      <c r="B80" t="s">
        <v>1519</v>
      </c>
      <c r="C80">
        <v>100815.5</v>
      </c>
      <c r="D80">
        <f t="shared" si="2"/>
        <v>48.47</v>
      </c>
    </row>
    <row r="81" spans="1:4" x14ac:dyDescent="0.3">
      <c r="A81" t="s">
        <v>1520</v>
      </c>
      <c r="B81" t="s">
        <v>1521</v>
      </c>
      <c r="C81">
        <v>117720.63636363637</v>
      </c>
      <c r="D81">
        <f t="shared" si="2"/>
        <v>56.6</v>
      </c>
    </row>
    <row r="82" spans="1:4" x14ac:dyDescent="0.3">
      <c r="A82" t="s">
        <v>1522</v>
      </c>
      <c r="B82" t="s">
        <v>1523</v>
      </c>
      <c r="C82">
        <v>146100.66666666666</v>
      </c>
      <c r="D82">
        <f t="shared" si="2"/>
        <v>70.239999999999995</v>
      </c>
    </row>
    <row r="83" spans="1:4" x14ac:dyDescent="0.3">
      <c r="A83" t="s">
        <v>1524</v>
      </c>
      <c r="B83" t="s">
        <v>1525</v>
      </c>
      <c r="C83">
        <v>93421.5</v>
      </c>
      <c r="D83">
        <f t="shared" si="2"/>
        <v>44.91</v>
      </c>
    </row>
    <row r="84" spans="1:4" x14ac:dyDescent="0.3">
      <c r="A84" t="s">
        <v>1526</v>
      </c>
      <c r="B84" t="s">
        <v>1527</v>
      </c>
      <c r="C84">
        <v>111044.5</v>
      </c>
      <c r="D84">
        <f t="shared" si="2"/>
        <v>53.39</v>
      </c>
    </row>
    <row r="85" spans="1:4" x14ac:dyDescent="0.3">
      <c r="A85" t="s">
        <v>1528</v>
      </c>
      <c r="B85" t="s">
        <v>1529</v>
      </c>
      <c r="C85">
        <v>88365.777777777781</v>
      </c>
      <c r="D85">
        <f t="shared" si="2"/>
        <v>42.48</v>
      </c>
    </row>
    <row r="86" spans="1:4" x14ac:dyDescent="0.3">
      <c r="A86" t="s">
        <v>1530</v>
      </c>
      <c r="B86" t="s">
        <v>1531</v>
      </c>
      <c r="C86">
        <v>105866.58620689655</v>
      </c>
      <c r="D86">
        <f t="shared" si="2"/>
        <v>50.9</v>
      </c>
    </row>
    <row r="87" spans="1:4" x14ac:dyDescent="0.3">
      <c r="A87" t="s">
        <v>1532</v>
      </c>
      <c r="B87" t="s">
        <v>1533</v>
      </c>
      <c r="C87">
        <v>115623.69230769231</v>
      </c>
      <c r="D87">
        <f t="shared" si="2"/>
        <v>55.59</v>
      </c>
    </row>
    <row r="88" spans="1:4" x14ac:dyDescent="0.3">
      <c r="A88" t="s">
        <v>1534</v>
      </c>
      <c r="B88" t="s">
        <v>1535</v>
      </c>
      <c r="C88">
        <v>95977.758620689652</v>
      </c>
      <c r="D88">
        <f t="shared" si="2"/>
        <v>46.14</v>
      </c>
    </row>
    <row r="89" spans="1:4" x14ac:dyDescent="0.3">
      <c r="A89" t="s">
        <v>1536</v>
      </c>
      <c r="B89" t="s">
        <v>1537</v>
      </c>
      <c r="C89">
        <v>154805</v>
      </c>
      <c r="D89">
        <f t="shared" si="2"/>
        <v>74.430000000000007</v>
      </c>
    </row>
    <row r="90" spans="1:4" x14ac:dyDescent="0.3">
      <c r="A90" t="s">
        <v>1538</v>
      </c>
      <c r="B90" t="s">
        <v>1539</v>
      </c>
      <c r="C90">
        <v>129663.5</v>
      </c>
      <c r="D90">
        <f t="shared" si="2"/>
        <v>62.34</v>
      </c>
    </row>
    <row r="91" spans="1:4" x14ac:dyDescent="0.3">
      <c r="A91" t="s">
        <v>1540</v>
      </c>
      <c r="B91" t="s">
        <v>1541</v>
      </c>
      <c r="C91">
        <v>77449.28571428571</v>
      </c>
      <c r="D91">
        <f t="shared" si="2"/>
        <v>37.24</v>
      </c>
    </row>
    <row r="92" spans="1:4" x14ac:dyDescent="0.3">
      <c r="A92" t="s">
        <v>1542</v>
      </c>
      <c r="B92" t="s">
        <v>1543</v>
      </c>
      <c r="C92">
        <v>70008</v>
      </c>
      <c r="D92">
        <f t="shared" si="2"/>
        <v>33.659999999999997</v>
      </c>
    </row>
    <row r="93" spans="1:4" x14ac:dyDescent="0.3">
      <c r="A93" t="s">
        <v>1544</v>
      </c>
      <c r="B93" t="s">
        <v>1545</v>
      </c>
      <c r="C93">
        <v>71762</v>
      </c>
      <c r="D93">
        <f t="shared" si="2"/>
        <v>34.5</v>
      </c>
    </row>
    <row r="94" spans="1:4" x14ac:dyDescent="0.3">
      <c r="A94" t="s">
        <v>1546</v>
      </c>
      <c r="B94" t="s">
        <v>1547</v>
      </c>
      <c r="C94">
        <v>63320.5</v>
      </c>
      <c r="D94">
        <f t="shared" si="2"/>
        <v>30.44</v>
      </c>
    </row>
    <row r="95" spans="1:4" x14ac:dyDescent="0.3">
      <c r="A95" t="s">
        <v>1548</v>
      </c>
      <c r="B95" t="s">
        <v>1549</v>
      </c>
      <c r="C95">
        <v>99776.818181818177</v>
      </c>
      <c r="D95">
        <f t="shared" si="2"/>
        <v>47.97</v>
      </c>
    </row>
    <row r="96" spans="1:4" x14ac:dyDescent="0.3">
      <c r="A96" t="s">
        <v>1550</v>
      </c>
      <c r="B96" t="s">
        <v>1551</v>
      </c>
      <c r="C96">
        <v>114890.08333333333</v>
      </c>
      <c r="D96">
        <f t="shared" si="2"/>
        <v>55.24</v>
      </c>
    </row>
    <row r="97" spans="1:4" x14ac:dyDescent="0.3">
      <c r="A97" t="s">
        <v>1552</v>
      </c>
      <c r="B97" t="s">
        <v>1553</v>
      </c>
      <c r="C97">
        <v>201430.44444444444</v>
      </c>
      <c r="D97">
        <f t="shared" si="2"/>
        <v>96.84</v>
      </c>
    </row>
    <row r="98" spans="1:4" x14ac:dyDescent="0.3">
      <c r="A98" t="s">
        <v>1554</v>
      </c>
      <c r="B98" t="s">
        <v>1555</v>
      </c>
      <c r="C98">
        <v>140236.95833333334</v>
      </c>
      <c r="D98">
        <f t="shared" ref="D98:D129" si="3">ROUND(C98/2080,2)</f>
        <v>67.42</v>
      </c>
    </row>
    <row r="99" spans="1:4" x14ac:dyDescent="0.3">
      <c r="A99" t="s">
        <v>1556</v>
      </c>
      <c r="B99" t="s">
        <v>1557</v>
      </c>
      <c r="C99">
        <v>152435.66666666666</v>
      </c>
      <c r="D99">
        <f t="shared" si="3"/>
        <v>73.290000000000006</v>
      </c>
    </row>
    <row r="100" spans="1:4" x14ac:dyDescent="0.3">
      <c r="A100" t="s">
        <v>1558</v>
      </c>
      <c r="B100" t="s">
        <v>1559</v>
      </c>
      <c r="C100">
        <v>111066.22222222222</v>
      </c>
      <c r="D100">
        <f t="shared" si="3"/>
        <v>53.4</v>
      </c>
    </row>
    <row r="101" spans="1:4" x14ac:dyDescent="0.3">
      <c r="A101" t="s">
        <v>1560</v>
      </c>
      <c r="B101" t="s">
        <v>1561</v>
      </c>
      <c r="C101">
        <v>72648.5</v>
      </c>
      <c r="D101">
        <f t="shared" si="3"/>
        <v>34.93</v>
      </c>
    </row>
    <row r="102" spans="1:4" x14ac:dyDescent="0.3">
      <c r="A102" t="s">
        <v>1562</v>
      </c>
      <c r="B102" t="s">
        <v>1563</v>
      </c>
      <c r="C102">
        <v>84857</v>
      </c>
      <c r="D102">
        <f t="shared" si="3"/>
        <v>40.799999999999997</v>
      </c>
    </row>
    <row r="103" spans="1:4" x14ac:dyDescent="0.3">
      <c r="A103" t="s">
        <v>1564</v>
      </c>
      <c r="B103" t="s">
        <v>1565</v>
      </c>
      <c r="C103">
        <v>113812.33333333333</v>
      </c>
      <c r="D103">
        <f t="shared" si="3"/>
        <v>54.72</v>
      </c>
    </row>
    <row r="104" spans="1:4" x14ac:dyDescent="0.3">
      <c r="A104" t="s">
        <v>1566</v>
      </c>
      <c r="B104" t="s">
        <v>1567</v>
      </c>
      <c r="C104">
        <v>69510</v>
      </c>
      <c r="D104">
        <f t="shared" si="3"/>
        <v>33.42</v>
      </c>
    </row>
    <row r="105" spans="1:4" x14ac:dyDescent="0.3">
      <c r="A105" t="s">
        <v>1568</v>
      </c>
      <c r="B105" t="s">
        <v>1569</v>
      </c>
      <c r="C105">
        <v>71439.5</v>
      </c>
      <c r="D105">
        <f t="shared" si="3"/>
        <v>34.35</v>
      </c>
    </row>
    <row r="106" spans="1:4" x14ac:dyDescent="0.3">
      <c r="A106" t="s">
        <v>1570</v>
      </c>
      <c r="B106" t="s">
        <v>1571</v>
      </c>
      <c r="C106">
        <v>98516.333333333328</v>
      </c>
      <c r="D106">
        <f t="shared" si="3"/>
        <v>47.36</v>
      </c>
    </row>
    <row r="107" spans="1:4" x14ac:dyDescent="0.3">
      <c r="A107" t="s">
        <v>1572</v>
      </c>
      <c r="B107" t="s">
        <v>1573</v>
      </c>
      <c r="C107">
        <v>108725.33333333333</v>
      </c>
      <c r="D107">
        <f t="shared" si="3"/>
        <v>52.27</v>
      </c>
    </row>
    <row r="108" spans="1:4" x14ac:dyDescent="0.3">
      <c r="A108" t="s">
        <v>1574</v>
      </c>
      <c r="B108" t="s">
        <v>1575</v>
      </c>
      <c r="C108">
        <v>62729</v>
      </c>
      <c r="D108">
        <f t="shared" si="3"/>
        <v>30.16</v>
      </c>
    </row>
    <row r="109" spans="1:4" x14ac:dyDescent="0.3">
      <c r="A109" t="s">
        <v>1576</v>
      </c>
      <c r="B109" t="s">
        <v>1577</v>
      </c>
      <c r="C109">
        <v>95196.71428571429</v>
      </c>
      <c r="D109">
        <f t="shared" si="3"/>
        <v>45.77</v>
      </c>
    </row>
    <row r="110" spans="1:4" x14ac:dyDescent="0.3">
      <c r="A110" t="s">
        <v>1578</v>
      </c>
      <c r="B110" t="s">
        <v>1579</v>
      </c>
      <c r="C110">
        <v>109306.53846153847</v>
      </c>
      <c r="D110">
        <f t="shared" si="3"/>
        <v>52.55</v>
      </c>
    </row>
    <row r="111" spans="1:4" x14ac:dyDescent="0.3">
      <c r="A111" t="s">
        <v>1580</v>
      </c>
      <c r="B111" t="s">
        <v>1581</v>
      </c>
      <c r="C111">
        <v>129187.83333333333</v>
      </c>
      <c r="D111">
        <f t="shared" si="3"/>
        <v>62.11</v>
      </c>
    </row>
    <row r="112" spans="1:4" x14ac:dyDescent="0.3">
      <c r="A112" t="s">
        <v>1582</v>
      </c>
      <c r="B112" t="s">
        <v>1583</v>
      </c>
      <c r="C112">
        <v>96378.5</v>
      </c>
      <c r="D112">
        <f t="shared" si="3"/>
        <v>46.34</v>
      </c>
    </row>
    <row r="113" spans="1:4" x14ac:dyDescent="0.3">
      <c r="A113" t="s">
        <v>1584</v>
      </c>
      <c r="B113" t="s">
        <v>1585</v>
      </c>
      <c r="C113">
        <v>126701.5</v>
      </c>
      <c r="D113">
        <f t="shared" si="3"/>
        <v>60.91</v>
      </c>
    </row>
    <row r="114" spans="1:4" x14ac:dyDescent="0.3">
      <c r="A114" t="s">
        <v>1586</v>
      </c>
      <c r="B114" t="s">
        <v>1587</v>
      </c>
      <c r="C114">
        <v>74445</v>
      </c>
      <c r="D114">
        <f t="shared" si="3"/>
        <v>35.79</v>
      </c>
    </row>
    <row r="115" spans="1:4" x14ac:dyDescent="0.3">
      <c r="A115" t="s">
        <v>1588</v>
      </c>
      <c r="B115" t="s">
        <v>1589</v>
      </c>
      <c r="C115">
        <v>83334.5</v>
      </c>
      <c r="D115">
        <f t="shared" si="3"/>
        <v>40.06</v>
      </c>
    </row>
    <row r="116" spans="1:4" x14ac:dyDescent="0.3">
      <c r="A116" t="s">
        <v>1590</v>
      </c>
      <c r="B116" t="s">
        <v>1591</v>
      </c>
      <c r="C116">
        <v>65517</v>
      </c>
      <c r="D116">
        <f t="shared" si="3"/>
        <v>31.5</v>
      </c>
    </row>
    <row r="117" spans="1:4" x14ac:dyDescent="0.3">
      <c r="A117" t="s">
        <v>1592</v>
      </c>
      <c r="B117" t="s">
        <v>1593</v>
      </c>
      <c r="C117">
        <v>71018.2</v>
      </c>
      <c r="D117">
        <f t="shared" si="3"/>
        <v>34.14</v>
      </c>
    </row>
    <row r="118" spans="1:4" x14ac:dyDescent="0.3">
      <c r="A118" t="s">
        <v>1594</v>
      </c>
      <c r="B118" t="s">
        <v>1595</v>
      </c>
      <c r="C118">
        <v>98905.666666666672</v>
      </c>
      <c r="D118">
        <f t="shared" si="3"/>
        <v>47.55</v>
      </c>
    </row>
    <row r="119" spans="1:4" x14ac:dyDescent="0.3">
      <c r="A119" t="s">
        <v>1596</v>
      </c>
      <c r="B119" t="s">
        <v>1597</v>
      </c>
      <c r="C119">
        <v>106099.08333333333</v>
      </c>
      <c r="D119">
        <f t="shared" si="3"/>
        <v>51.01</v>
      </c>
    </row>
    <row r="120" spans="1:4" x14ac:dyDescent="0.3">
      <c r="A120" t="s">
        <v>1598</v>
      </c>
      <c r="B120" t="s">
        <v>1599</v>
      </c>
      <c r="C120">
        <v>136086</v>
      </c>
      <c r="D120">
        <f t="shared" si="3"/>
        <v>65.430000000000007</v>
      </c>
    </row>
    <row r="121" spans="1:4" x14ac:dyDescent="0.3">
      <c r="A121" t="s">
        <v>1600</v>
      </c>
      <c r="B121" t="s">
        <v>1601</v>
      </c>
      <c r="C121">
        <v>135176</v>
      </c>
      <c r="D121">
        <f t="shared" si="3"/>
        <v>64.989999999999995</v>
      </c>
    </row>
    <row r="122" spans="1:4" x14ac:dyDescent="0.3">
      <c r="A122" t="s">
        <v>1602</v>
      </c>
      <c r="B122" t="s">
        <v>1603</v>
      </c>
      <c r="C122">
        <v>131938</v>
      </c>
      <c r="D122">
        <f t="shared" si="3"/>
        <v>63.43</v>
      </c>
    </row>
    <row r="123" spans="1:4" x14ac:dyDescent="0.3">
      <c r="A123" t="s">
        <v>1604</v>
      </c>
      <c r="B123" t="s">
        <v>1605</v>
      </c>
      <c r="C123">
        <v>101478.5</v>
      </c>
      <c r="D123">
        <f t="shared" si="3"/>
        <v>48.79</v>
      </c>
    </row>
    <row r="124" spans="1:4" x14ac:dyDescent="0.3">
      <c r="A124" t="s">
        <v>1606</v>
      </c>
      <c r="B124" t="s">
        <v>1607</v>
      </c>
      <c r="C124">
        <v>120331.16666666667</v>
      </c>
      <c r="D124">
        <f t="shared" si="3"/>
        <v>57.85</v>
      </c>
    </row>
    <row r="125" spans="1:4" x14ac:dyDescent="0.3">
      <c r="A125" t="s">
        <v>1608</v>
      </c>
      <c r="B125" t="s">
        <v>1609</v>
      </c>
      <c r="C125">
        <v>74353.600000000006</v>
      </c>
      <c r="D125">
        <f t="shared" si="3"/>
        <v>35.75</v>
      </c>
    </row>
    <row r="126" spans="1:4" x14ac:dyDescent="0.3">
      <c r="A126" t="s">
        <v>1610</v>
      </c>
      <c r="B126" t="s">
        <v>1611</v>
      </c>
      <c r="C126">
        <v>228379</v>
      </c>
      <c r="D126">
        <f t="shared" si="3"/>
        <v>109.8</v>
      </c>
    </row>
    <row r="127" spans="1:4" x14ac:dyDescent="0.3">
      <c r="A127" t="s">
        <v>1612</v>
      </c>
      <c r="B127" t="s">
        <v>1613</v>
      </c>
      <c r="C127">
        <v>210575</v>
      </c>
      <c r="D127">
        <f t="shared" si="3"/>
        <v>101.24</v>
      </c>
    </row>
    <row r="128" spans="1:4" x14ac:dyDescent="0.3">
      <c r="A128" t="s">
        <v>1614</v>
      </c>
      <c r="B128" t="s">
        <v>1615</v>
      </c>
      <c r="C128">
        <v>120010.61538461539</v>
      </c>
      <c r="D128">
        <f t="shared" si="3"/>
        <v>57.7</v>
      </c>
    </row>
    <row r="129" spans="1:4" x14ac:dyDescent="0.3">
      <c r="A129" t="s">
        <v>1616</v>
      </c>
      <c r="B129" t="s">
        <v>1617</v>
      </c>
      <c r="C129">
        <v>171687.55555555556</v>
      </c>
      <c r="D129">
        <f t="shared" si="3"/>
        <v>82.54</v>
      </c>
    </row>
    <row r="130" spans="1:4" x14ac:dyDescent="0.3">
      <c r="A130" t="s">
        <v>1618</v>
      </c>
      <c r="B130" t="s">
        <v>1619</v>
      </c>
      <c r="C130">
        <v>92407.086956521744</v>
      </c>
      <c r="D130">
        <f t="shared" ref="D130:D142" si="4">ROUND(C130/2080,2)</f>
        <v>44.43</v>
      </c>
    </row>
    <row r="131" spans="1:4" x14ac:dyDescent="0.3">
      <c r="A131" t="s">
        <v>1620</v>
      </c>
      <c r="B131" t="s">
        <v>1621</v>
      </c>
      <c r="C131">
        <v>191180.46153846153</v>
      </c>
      <c r="D131">
        <f t="shared" si="4"/>
        <v>91.91</v>
      </c>
    </row>
    <row r="132" spans="1:4" x14ac:dyDescent="0.3">
      <c r="A132" t="s">
        <v>1622</v>
      </c>
      <c r="B132" t="s">
        <v>1623</v>
      </c>
      <c r="C132">
        <v>156774.61111111112</v>
      </c>
      <c r="D132">
        <f t="shared" si="4"/>
        <v>75.37</v>
      </c>
    </row>
    <row r="133" spans="1:4" x14ac:dyDescent="0.3">
      <c r="A133" t="s">
        <v>1624</v>
      </c>
      <c r="B133" t="s">
        <v>1625</v>
      </c>
      <c r="C133">
        <v>163235</v>
      </c>
      <c r="D133">
        <f t="shared" si="4"/>
        <v>78.48</v>
      </c>
    </row>
    <row r="134" spans="1:4" x14ac:dyDescent="0.3">
      <c r="A134" t="s">
        <v>1626</v>
      </c>
      <c r="B134" t="s">
        <v>1627</v>
      </c>
      <c r="C134">
        <v>149660.67073170733</v>
      </c>
      <c r="D134">
        <f t="shared" si="4"/>
        <v>71.95</v>
      </c>
    </row>
    <row r="135" spans="1:4" x14ac:dyDescent="0.3">
      <c r="A135" t="s">
        <v>1628</v>
      </c>
      <c r="B135" t="s">
        <v>1629</v>
      </c>
      <c r="C135">
        <v>97780.363636363632</v>
      </c>
      <c r="D135">
        <f t="shared" si="4"/>
        <v>47.01</v>
      </c>
    </row>
    <row r="136" spans="1:4" x14ac:dyDescent="0.3">
      <c r="A136" t="s">
        <v>1630</v>
      </c>
      <c r="B136" t="s">
        <v>1631</v>
      </c>
      <c r="C136">
        <v>117321.5</v>
      </c>
      <c r="D136">
        <f t="shared" si="4"/>
        <v>56.4</v>
      </c>
    </row>
    <row r="137" spans="1:4" x14ac:dyDescent="0.3">
      <c r="A137" t="s">
        <v>1632</v>
      </c>
      <c r="B137" t="s">
        <v>1633</v>
      </c>
      <c r="C137">
        <v>136009</v>
      </c>
      <c r="D137">
        <f t="shared" si="4"/>
        <v>65.39</v>
      </c>
    </row>
    <row r="138" spans="1:4" x14ac:dyDescent="0.3">
      <c r="A138" t="s">
        <v>1634</v>
      </c>
      <c r="B138" t="s">
        <v>1635</v>
      </c>
      <c r="C138">
        <v>150422.52380952382</v>
      </c>
      <c r="D138">
        <f t="shared" si="4"/>
        <v>72.319999999999993</v>
      </c>
    </row>
    <row r="139" spans="1:4" x14ac:dyDescent="0.3">
      <c r="A139" t="s">
        <v>1636</v>
      </c>
      <c r="B139" t="s">
        <v>1637</v>
      </c>
      <c r="C139">
        <v>10713</v>
      </c>
      <c r="D139">
        <f t="shared" si="4"/>
        <v>5.15</v>
      </c>
    </row>
    <row r="140" spans="1:4" x14ac:dyDescent="0.3">
      <c r="A140" t="s">
        <v>1638</v>
      </c>
      <c r="B140" t="s">
        <v>1639</v>
      </c>
      <c r="C140">
        <v>63722</v>
      </c>
      <c r="D140">
        <f t="shared" si="4"/>
        <v>30.64</v>
      </c>
    </row>
    <row r="141" spans="1:4" x14ac:dyDescent="0.3">
      <c r="A141" t="s">
        <v>1640</v>
      </c>
      <c r="B141" t="s">
        <v>1641</v>
      </c>
      <c r="C141">
        <v>80445</v>
      </c>
      <c r="D141">
        <f t="shared" si="4"/>
        <v>38.68</v>
      </c>
    </row>
    <row r="142" spans="1:4" x14ac:dyDescent="0.3">
      <c r="A142" t="s">
        <v>1642</v>
      </c>
      <c r="B142" t="s">
        <v>1643</v>
      </c>
      <c r="C142">
        <v>95844</v>
      </c>
      <c r="D142">
        <f t="shared" si="4"/>
        <v>46.08</v>
      </c>
    </row>
  </sheetData>
  <sheetProtection algorithmName="SHA-512" hashValue="850LQcWpUeIDmvZJLhKQ9fBlcaE5O/IFATOYqMEBgY2M5IYKFby+SJPQz9dLYR/gHLhnjL26zUQIM9Ifxv0qWw==" saltValue="SNUud9WbcTXLvv2z/nDCLg==" spinCount="100000" sheet="1" objects="1" scenarios="1"/>
  <autoFilter ref="A1:D142" xr:uid="{82288F72-32ED-4A86-9FBE-1B0B49341863}">
    <sortState xmlns:xlrd2="http://schemas.microsoft.com/office/spreadsheetml/2017/richdata2" ref="A2:D142">
      <sortCondition ref="B1:B142"/>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pageSetUpPr fitToPage="1"/>
  </sheetPr>
  <dimension ref="A1:M53"/>
  <sheetViews>
    <sheetView showGridLines="0" zoomScaleNormal="100" zoomScaleSheetLayoutView="50" workbookViewId="0">
      <pane ySplit="5" topLeftCell="A6" activePane="bottomLeft" state="frozen"/>
      <selection pane="bottomLeft" activeCell="B25" sqref="B25"/>
    </sheetView>
  </sheetViews>
  <sheetFormatPr defaultColWidth="10.69921875" defaultRowHeight="15" x14ac:dyDescent="0.25"/>
  <cols>
    <col min="1" max="1" width="3.19921875" style="1" customWidth="1"/>
    <col min="2" max="2" width="31.69921875" style="15" customWidth="1"/>
    <col min="3" max="3" width="14.19921875" style="1" bestFit="1" customWidth="1"/>
    <col min="4" max="4" width="13" style="1" customWidth="1"/>
    <col min="5" max="5" width="12.69921875" style="1" bestFit="1" customWidth="1"/>
    <col min="6" max="10" width="12.19921875" style="1" bestFit="1" customWidth="1"/>
    <col min="11" max="11" width="13.69921875" style="1" bestFit="1" customWidth="1"/>
    <col min="12" max="12" width="11.09765625" style="1" bestFit="1" customWidth="1"/>
    <col min="13" max="13" width="8.69921875" style="29" customWidth="1"/>
    <col min="14" max="14" width="3.19921875" style="1" customWidth="1"/>
    <col min="15" max="16384" width="10.69921875" style="1"/>
  </cols>
  <sheetData>
    <row r="1" spans="1:13" s="227" customFormat="1" ht="15" customHeight="1" x14ac:dyDescent="0.25">
      <c r="A1" s="254" t="s">
        <v>39</v>
      </c>
      <c r="B1" s="254"/>
      <c r="C1" s="254"/>
      <c r="D1" s="254"/>
      <c r="E1" s="254"/>
      <c r="F1" s="254"/>
      <c r="G1" s="254"/>
      <c r="H1" s="254"/>
      <c r="I1" s="254"/>
      <c r="J1" s="254"/>
      <c r="K1" s="254"/>
    </row>
    <row r="2" spans="1:13" s="227" customFormat="1" ht="15" customHeight="1" x14ac:dyDescent="0.25">
      <c r="A2" s="254"/>
      <c r="B2" s="254"/>
      <c r="C2" s="254"/>
      <c r="D2" s="254"/>
      <c r="E2" s="254"/>
      <c r="F2" s="254"/>
      <c r="G2" s="254"/>
      <c r="H2" s="254"/>
      <c r="I2" s="254"/>
      <c r="J2" s="254"/>
      <c r="K2" s="254"/>
    </row>
    <row r="3" spans="1:13" customFormat="1" ht="49.95" customHeight="1" x14ac:dyDescent="0.3">
      <c r="A3" s="1"/>
      <c r="B3" s="3" t="s">
        <v>40</v>
      </c>
      <c r="C3" s="3"/>
      <c r="M3" s="29"/>
    </row>
    <row r="4" spans="1:13" s="2" customFormat="1" ht="18" customHeight="1" x14ac:dyDescent="0.3">
      <c r="B4" s="17" t="s">
        <v>41</v>
      </c>
      <c r="C4" s="13" t="s">
        <v>42</v>
      </c>
      <c r="D4" s="13" t="s">
        <v>43</v>
      </c>
      <c r="E4" s="13" t="s">
        <v>44</v>
      </c>
      <c r="F4" s="13" t="s">
        <v>45</v>
      </c>
      <c r="G4" s="13" t="s">
        <v>46</v>
      </c>
      <c r="H4" s="13" t="s">
        <v>47</v>
      </c>
      <c r="I4" s="13" t="s">
        <v>48</v>
      </c>
      <c r="J4" s="13" t="s">
        <v>49</v>
      </c>
      <c r="K4" s="13" t="s">
        <v>50</v>
      </c>
      <c r="L4" s="29"/>
    </row>
    <row r="5" spans="1:13" s="2" customFormat="1" ht="18" customHeight="1" x14ac:dyDescent="0.3">
      <c r="B5" s="107"/>
      <c r="C5" s="14">
        <v>2025</v>
      </c>
      <c r="D5" s="14">
        <f t="shared" ref="D5:J5" si="0">+C5+1</f>
        <v>2026</v>
      </c>
      <c r="E5" s="14">
        <f t="shared" si="0"/>
        <v>2027</v>
      </c>
      <c r="F5" s="14">
        <f t="shared" si="0"/>
        <v>2028</v>
      </c>
      <c r="G5" s="14">
        <f t="shared" si="0"/>
        <v>2029</v>
      </c>
      <c r="H5" s="14">
        <f t="shared" si="0"/>
        <v>2030</v>
      </c>
      <c r="I5" s="14">
        <f t="shared" si="0"/>
        <v>2031</v>
      </c>
      <c r="J5" s="14">
        <f t="shared" si="0"/>
        <v>2032</v>
      </c>
      <c r="K5" s="14"/>
      <c r="L5" s="29"/>
    </row>
    <row r="6" spans="1:13" s="5" customFormat="1" ht="10.95" customHeight="1" x14ac:dyDescent="0.25">
      <c r="B6" s="21"/>
      <c r="C6" s="35">
        <v>1</v>
      </c>
      <c r="D6" s="35">
        <v>2</v>
      </c>
      <c r="E6" s="35">
        <v>3</v>
      </c>
      <c r="F6" s="35">
        <v>4</v>
      </c>
      <c r="G6" s="35">
        <v>5</v>
      </c>
      <c r="H6" s="35">
        <v>6</v>
      </c>
      <c r="I6" s="35">
        <v>7</v>
      </c>
      <c r="J6" s="35">
        <v>8</v>
      </c>
      <c r="K6" s="28"/>
      <c r="L6" s="31"/>
    </row>
    <row r="7" spans="1:13" ht="18" customHeight="1" x14ac:dyDescent="0.25">
      <c r="B7" s="18" t="s">
        <v>51</v>
      </c>
      <c r="C7" s="4"/>
      <c r="D7" s="4"/>
      <c r="E7" s="4"/>
      <c r="F7" s="4"/>
      <c r="G7" s="4"/>
      <c r="H7" s="4"/>
      <c r="I7" s="4"/>
      <c r="J7" s="4"/>
      <c r="K7" s="4"/>
      <c r="L7" s="29"/>
      <c r="M7" s="1"/>
    </row>
    <row r="8" spans="1:13" ht="18" customHeight="1" x14ac:dyDescent="0.25">
      <c r="B8" s="19" t="s">
        <v>52</v>
      </c>
      <c r="C8" s="108">
        <f>'DOT Labor'!E42</f>
        <v>0</v>
      </c>
      <c r="D8" s="108">
        <f>'DOT Labor'!H42</f>
        <v>0</v>
      </c>
      <c r="E8" s="108">
        <f>'DOT Labor'!K42</f>
        <v>0</v>
      </c>
      <c r="F8" s="108">
        <f>'DOT Labor'!N42</f>
        <v>0</v>
      </c>
      <c r="G8" s="108">
        <f>'DOT Labor'!Q42</f>
        <v>0</v>
      </c>
      <c r="H8" s="108">
        <f>'DOT Labor'!T42</f>
        <v>0</v>
      </c>
      <c r="I8" s="108">
        <f>'DOT Labor'!W42</f>
        <v>0</v>
      </c>
      <c r="J8" s="108">
        <f>'DOT Labor'!Z42</f>
        <v>0</v>
      </c>
      <c r="K8" s="9">
        <f t="shared" ref="K8:K16" si="1">SUM(C8:J8)</f>
        <v>0</v>
      </c>
      <c r="L8" s="30"/>
      <c r="M8" s="1"/>
    </row>
    <row r="9" spans="1:13" s="5" customFormat="1" ht="18" customHeight="1" x14ac:dyDescent="0.25">
      <c r="B9" s="19" t="s">
        <v>53</v>
      </c>
      <c r="C9" s="108">
        <f>Equipment!I99</f>
        <v>0</v>
      </c>
      <c r="D9" s="108">
        <f>Equipment!J99</f>
        <v>0</v>
      </c>
      <c r="E9" s="108">
        <f>Equipment!K99</f>
        <v>0</v>
      </c>
      <c r="F9" s="108">
        <f>Equipment!L99</f>
        <v>0</v>
      </c>
      <c r="G9" s="108">
        <f>Equipment!M99</f>
        <v>0</v>
      </c>
      <c r="H9" s="108">
        <f>Equipment!N99</f>
        <v>0</v>
      </c>
      <c r="I9" s="108">
        <f>Equipment!O99</f>
        <v>0</v>
      </c>
      <c r="J9" s="108">
        <f>Equipment!P99</f>
        <v>0</v>
      </c>
      <c r="K9" s="9">
        <f t="shared" si="1"/>
        <v>0</v>
      </c>
      <c r="L9" s="30"/>
    </row>
    <row r="10" spans="1:13" ht="18" customHeight="1" x14ac:dyDescent="0.25">
      <c r="B10" s="19" t="s">
        <v>54</v>
      </c>
      <c r="C10" s="108">
        <f>'IT Resources'!B22</f>
        <v>0</v>
      </c>
      <c r="D10" s="108">
        <f>'IT Resources'!C22</f>
        <v>0</v>
      </c>
      <c r="E10" s="108">
        <f>'IT Resources'!D22</f>
        <v>0</v>
      </c>
      <c r="F10" s="108">
        <f>'IT Resources'!E22</f>
        <v>0</v>
      </c>
      <c r="G10" s="108">
        <f>'IT Resources'!F22</f>
        <v>0</v>
      </c>
      <c r="H10" s="108">
        <f>'IT Resources'!G22</f>
        <v>0</v>
      </c>
      <c r="I10" s="108">
        <f>'IT Resources'!H22</f>
        <v>0</v>
      </c>
      <c r="J10" s="108">
        <f>'IT Resources'!I22</f>
        <v>0</v>
      </c>
      <c r="K10" s="9">
        <f t="shared" si="1"/>
        <v>0</v>
      </c>
      <c r="L10" s="30"/>
      <c r="M10" s="1"/>
    </row>
    <row r="11" spans="1:13" ht="18" customHeight="1" x14ac:dyDescent="0.25">
      <c r="B11" s="19" t="s">
        <v>55</v>
      </c>
      <c r="C11" s="108">
        <f>Facility!Z26</f>
        <v>0</v>
      </c>
      <c r="D11" s="108">
        <f>Facility!AA26</f>
        <v>0</v>
      </c>
      <c r="E11" s="108">
        <f>Facility!AB26</f>
        <v>0</v>
      </c>
      <c r="F11" s="108">
        <f>Facility!AC26</f>
        <v>0</v>
      </c>
      <c r="G11" s="108">
        <f>Facility!AD26</f>
        <v>0</v>
      </c>
      <c r="H11" s="108">
        <f>Facility!AE26</f>
        <v>0</v>
      </c>
      <c r="I11" s="108">
        <f>Facility!AF26</f>
        <v>0</v>
      </c>
      <c r="J11" s="108">
        <f>Facility!AG26</f>
        <v>0</v>
      </c>
      <c r="K11" s="9">
        <f t="shared" si="1"/>
        <v>0</v>
      </c>
      <c r="L11" s="30"/>
      <c r="M11" s="1"/>
    </row>
    <row r="12" spans="1:13" ht="18" customHeight="1" x14ac:dyDescent="0.25">
      <c r="B12" s="19" t="s">
        <v>56</v>
      </c>
      <c r="C12" s="108">
        <f>Vendor!E32</f>
        <v>0</v>
      </c>
      <c r="D12" s="108">
        <f>Vendor!F32</f>
        <v>0</v>
      </c>
      <c r="E12" s="108">
        <f>Vendor!G32</f>
        <v>0</v>
      </c>
      <c r="F12" s="108">
        <f>Vendor!H32</f>
        <v>0</v>
      </c>
      <c r="G12" s="108">
        <f>Vendor!I32</f>
        <v>0</v>
      </c>
      <c r="H12" s="108">
        <f>Vendor!J32</f>
        <v>0</v>
      </c>
      <c r="I12" s="108">
        <f>Vendor!K32</f>
        <v>0</v>
      </c>
      <c r="J12" s="108">
        <f>Vendor!L32</f>
        <v>0</v>
      </c>
      <c r="K12" s="9">
        <f t="shared" si="1"/>
        <v>0</v>
      </c>
      <c r="L12" s="30"/>
      <c r="M12" s="1"/>
    </row>
    <row r="13" spans="1:13" ht="18" customHeight="1" x14ac:dyDescent="0.25">
      <c r="B13" s="19" t="s">
        <v>57</v>
      </c>
      <c r="C13" s="108">
        <f>'Economic Impact'!D66</f>
        <v>0</v>
      </c>
      <c r="D13" s="108">
        <f>'Economic Impact'!F66</f>
        <v>0</v>
      </c>
      <c r="E13" s="108">
        <f>'Economic Impact'!H66</f>
        <v>0</v>
      </c>
      <c r="F13" s="108">
        <f>'Economic Impact'!J66</f>
        <v>0</v>
      </c>
      <c r="G13" s="108">
        <f>'Economic Impact'!L66</f>
        <v>0</v>
      </c>
      <c r="H13" s="108">
        <f>'Economic Impact'!N66</f>
        <v>0</v>
      </c>
      <c r="I13" s="108">
        <f>'Economic Impact'!P66</f>
        <v>0</v>
      </c>
      <c r="J13" s="108">
        <f>'Economic Impact'!R66</f>
        <v>0</v>
      </c>
      <c r="K13" s="9">
        <f t="shared" si="1"/>
        <v>0</v>
      </c>
      <c r="L13" s="30"/>
      <c r="M13" s="1"/>
    </row>
    <row r="14" spans="1:13" ht="18" customHeight="1" x14ac:dyDescent="0.25">
      <c r="B14" s="19" t="s">
        <v>58</v>
      </c>
      <c r="C14" s="108"/>
      <c r="D14" s="108"/>
      <c r="E14" s="108"/>
      <c r="F14" s="108"/>
      <c r="G14" s="108"/>
      <c r="H14" s="108"/>
      <c r="I14" s="108"/>
      <c r="J14" s="108"/>
      <c r="K14" s="9">
        <f t="shared" si="1"/>
        <v>0</v>
      </c>
      <c r="L14" s="30"/>
      <c r="M14" s="1"/>
    </row>
    <row r="15" spans="1:13" ht="18" customHeight="1" x14ac:dyDescent="0.25">
      <c r="B15" s="19" t="s">
        <v>58</v>
      </c>
      <c r="C15" s="108"/>
      <c r="D15" s="108"/>
      <c r="E15" s="108"/>
      <c r="F15" s="108"/>
      <c r="G15" s="108"/>
      <c r="H15" s="108"/>
      <c r="I15" s="108"/>
      <c r="J15" s="108"/>
      <c r="K15" s="9">
        <f t="shared" si="1"/>
        <v>0</v>
      </c>
      <c r="L15" s="30"/>
      <c r="M15" s="1"/>
    </row>
    <row r="16" spans="1:13" ht="18" customHeight="1" x14ac:dyDescent="0.25">
      <c r="B16" s="19" t="s">
        <v>58</v>
      </c>
      <c r="C16" s="108"/>
      <c r="D16" s="108"/>
      <c r="E16" s="108"/>
      <c r="F16" s="108"/>
      <c r="G16" s="108"/>
      <c r="H16" s="108"/>
      <c r="I16" s="108"/>
      <c r="J16" s="108"/>
      <c r="K16" s="9">
        <f t="shared" si="1"/>
        <v>0</v>
      </c>
      <c r="L16" s="30"/>
      <c r="M16" s="1"/>
    </row>
    <row r="17" spans="2:13" ht="18" customHeight="1" x14ac:dyDescent="0.25">
      <c r="B17" s="20" t="s">
        <v>59</v>
      </c>
      <c r="C17" s="9">
        <f>SUM(C8:C16)</f>
        <v>0</v>
      </c>
      <c r="D17" s="9">
        <f t="shared" ref="D17:J17" si="2">SUM(D8:D16)</f>
        <v>0</v>
      </c>
      <c r="E17" s="9">
        <f t="shared" si="2"/>
        <v>0</v>
      </c>
      <c r="F17" s="9">
        <f t="shared" si="2"/>
        <v>0</v>
      </c>
      <c r="G17" s="9">
        <f t="shared" si="2"/>
        <v>0</v>
      </c>
      <c r="H17" s="9">
        <f t="shared" si="2"/>
        <v>0</v>
      </c>
      <c r="I17" s="9">
        <f t="shared" si="2"/>
        <v>0</v>
      </c>
      <c r="J17" s="9">
        <f t="shared" si="2"/>
        <v>0</v>
      </c>
      <c r="K17" s="26">
        <f>SUM(K8:K16)</f>
        <v>0</v>
      </c>
      <c r="L17" s="29"/>
      <c r="M17" s="1"/>
    </row>
    <row r="18" spans="2:13" s="5" customFormat="1" ht="10.95" customHeight="1" x14ac:dyDescent="0.25">
      <c r="B18" s="21"/>
      <c r="C18" s="7"/>
      <c r="D18" s="27" t="s">
        <v>60</v>
      </c>
      <c r="E18" s="7"/>
      <c r="F18" s="28"/>
      <c r="G18" s="28"/>
      <c r="H18" s="28"/>
      <c r="I18" s="28"/>
      <c r="J18" s="28"/>
      <c r="K18" s="28"/>
      <c r="L18" s="31"/>
    </row>
    <row r="19" spans="2:13" ht="18" customHeight="1" x14ac:dyDescent="0.25">
      <c r="B19" s="18" t="s">
        <v>61</v>
      </c>
      <c r="C19" s="6"/>
      <c r="D19" s="6"/>
      <c r="E19" s="6"/>
      <c r="F19" s="6"/>
      <c r="G19" s="6"/>
      <c r="H19" s="6"/>
      <c r="I19" s="6"/>
      <c r="J19" s="6"/>
      <c r="K19" s="6"/>
      <c r="L19" s="29"/>
      <c r="M19" s="1"/>
    </row>
    <row r="20" spans="2:13" ht="18" customHeight="1" x14ac:dyDescent="0.25">
      <c r="B20" s="19" t="s">
        <v>62</v>
      </c>
      <c r="C20" s="108">
        <f>'DOT Labor'!E19</f>
        <v>0</v>
      </c>
      <c r="D20" s="108">
        <f>'DOT Labor'!H19</f>
        <v>0</v>
      </c>
      <c r="E20" s="108">
        <f>'DOT Labor'!K19</f>
        <v>0</v>
      </c>
      <c r="F20" s="108">
        <f>'DOT Labor'!N19</f>
        <v>0</v>
      </c>
      <c r="G20" s="108">
        <f>'DOT Labor'!Q19</f>
        <v>0</v>
      </c>
      <c r="H20" s="108">
        <f>'DOT Labor'!T19</f>
        <v>0</v>
      </c>
      <c r="I20" s="108">
        <f>'DOT Labor'!W19</f>
        <v>0</v>
      </c>
      <c r="J20" s="108">
        <f>'DOT Labor'!Z19</f>
        <v>0</v>
      </c>
      <c r="K20" s="9">
        <f t="shared" ref="K20:K29" si="3">SUM(C20:J20)</f>
        <v>0</v>
      </c>
      <c r="L20" s="29"/>
      <c r="M20" s="1"/>
    </row>
    <row r="21" spans="2:13" ht="18" customHeight="1" x14ac:dyDescent="0.25">
      <c r="B21" s="19" t="s">
        <v>63</v>
      </c>
      <c r="C21" s="108">
        <f>Equipment!K53+Equipment!H76</f>
        <v>0</v>
      </c>
      <c r="D21" s="108">
        <f>Equipment!L53+Equipment!I76</f>
        <v>0</v>
      </c>
      <c r="E21" s="108">
        <f>Equipment!M53+Equipment!J76</f>
        <v>0</v>
      </c>
      <c r="F21" s="108">
        <f>Equipment!N53+Equipment!K76</f>
        <v>0</v>
      </c>
      <c r="G21" s="108">
        <f>Equipment!O53+Equipment!L76</f>
        <v>0</v>
      </c>
      <c r="H21" s="108">
        <f>Equipment!P53+Equipment!M76</f>
        <v>0</v>
      </c>
      <c r="I21" s="108">
        <f>Equipment!Q53+Equipment!N76</f>
        <v>0</v>
      </c>
      <c r="J21" s="108">
        <f>Equipment!R53+Equipment!O76</f>
        <v>0</v>
      </c>
      <c r="K21" s="9">
        <f t="shared" si="3"/>
        <v>0</v>
      </c>
      <c r="L21" s="29"/>
      <c r="M21" s="1"/>
    </row>
    <row r="22" spans="2:13" ht="18" customHeight="1" x14ac:dyDescent="0.25">
      <c r="B22" s="19" t="s">
        <v>64</v>
      </c>
      <c r="C22" s="108">
        <f>'IT Resources'!B9</f>
        <v>0</v>
      </c>
      <c r="D22" s="108">
        <f>'IT Resources'!C9</f>
        <v>0</v>
      </c>
      <c r="E22" s="108">
        <f>'IT Resources'!D9</f>
        <v>0</v>
      </c>
      <c r="F22" s="108">
        <f>'IT Resources'!E9</f>
        <v>0</v>
      </c>
      <c r="G22" s="108">
        <f>'IT Resources'!F9</f>
        <v>0</v>
      </c>
      <c r="H22" s="108">
        <f>'IT Resources'!G9</f>
        <v>0</v>
      </c>
      <c r="I22" s="108">
        <f>'IT Resources'!H9</f>
        <v>0</v>
      </c>
      <c r="J22" s="108">
        <f>'IT Resources'!I9</f>
        <v>0</v>
      </c>
      <c r="K22" s="9">
        <f t="shared" si="3"/>
        <v>0</v>
      </c>
      <c r="L22" s="29"/>
      <c r="M22" s="1"/>
    </row>
    <row r="23" spans="2:13" ht="18" customHeight="1" x14ac:dyDescent="0.25">
      <c r="B23" s="19" t="s">
        <v>65</v>
      </c>
      <c r="C23" s="108">
        <f>Facility!Z10</f>
        <v>0</v>
      </c>
      <c r="D23" s="108">
        <f>Facility!AA10</f>
        <v>0</v>
      </c>
      <c r="E23" s="108">
        <f>Facility!AB10</f>
        <v>0</v>
      </c>
      <c r="F23" s="108">
        <f>Facility!AC10</f>
        <v>0</v>
      </c>
      <c r="G23" s="108">
        <f>Facility!AD10</f>
        <v>0</v>
      </c>
      <c r="H23" s="108">
        <f>Facility!AE10</f>
        <v>0</v>
      </c>
      <c r="I23" s="108">
        <f>Facility!AF10</f>
        <v>0</v>
      </c>
      <c r="J23" s="108">
        <f>Facility!AG10</f>
        <v>0</v>
      </c>
      <c r="K23" s="9">
        <f t="shared" si="3"/>
        <v>0</v>
      </c>
      <c r="L23" s="29"/>
      <c r="M23" s="1"/>
    </row>
    <row r="24" spans="2:13" s="5" customFormat="1" ht="18" customHeight="1" x14ac:dyDescent="0.25">
      <c r="B24" s="19" t="s">
        <v>66</v>
      </c>
      <c r="C24" s="108">
        <f>Vendor!E13</f>
        <v>0</v>
      </c>
      <c r="D24" s="108">
        <f>Vendor!F13</f>
        <v>0</v>
      </c>
      <c r="E24" s="108">
        <f>Vendor!G13</f>
        <v>0</v>
      </c>
      <c r="F24" s="108">
        <f>Vendor!H13</f>
        <v>0</v>
      </c>
      <c r="G24" s="108">
        <f>Vendor!I13</f>
        <v>0</v>
      </c>
      <c r="H24" s="108">
        <f>Vendor!J13</f>
        <v>0</v>
      </c>
      <c r="I24" s="108">
        <f>Vendor!K13</f>
        <v>0</v>
      </c>
      <c r="J24" s="108">
        <f>Vendor!L13</f>
        <v>0</v>
      </c>
      <c r="K24" s="9">
        <f t="shared" si="3"/>
        <v>0</v>
      </c>
      <c r="L24" s="31"/>
    </row>
    <row r="25" spans="2:13" ht="18" customHeight="1" x14ac:dyDescent="0.25">
      <c r="B25" s="19" t="s">
        <v>67</v>
      </c>
      <c r="C25" s="108">
        <f>'Economic Impact'!D30</f>
        <v>0</v>
      </c>
      <c r="D25" s="108">
        <f>'Economic Impact'!F30</f>
        <v>0</v>
      </c>
      <c r="E25" s="108">
        <f>'Economic Impact'!H30</f>
        <v>0</v>
      </c>
      <c r="F25" s="108">
        <f>'Economic Impact'!J30</f>
        <v>0</v>
      </c>
      <c r="G25" s="108">
        <f>'Economic Impact'!L30</f>
        <v>0</v>
      </c>
      <c r="H25" s="108">
        <f>'Economic Impact'!N30</f>
        <v>0</v>
      </c>
      <c r="I25" s="108">
        <f>'Economic Impact'!P30</f>
        <v>0</v>
      </c>
      <c r="J25" s="108">
        <f>'Economic Impact'!R30</f>
        <v>0</v>
      </c>
      <c r="K25" s="9">
        <f t="shared" si="3"/>
        <v>0</v>
      </c>
      <c r="L25" s="29"/>
      <c r="M25" s="1"/>
    </row>
    <row r="26" spans="2:13" ht="18" customHeight="1" x14ac:dyDescent="0.25">
      <c r="B26" s="19" t="s">
        <v>68</v>
      </c>
      <c r="C26" s="108"/>
      <c r="D26" s="108"/>
      <c r="E26" s="108"/>
      <c r="F26" s="108"/>
      <c r="G26" s="108"/>
      <c r="H26" s="108"/>
      <c r="I26" s="108"/>
      <c r="J26" s="108"/>
      <c r="K26" s="9">
        <f t="shared" si="3"/>
        <v>0</v>
      </c>
      <c r="L26" s="29"/>
      <c r="M26" s="1"/>
    </row>
    <row r="27" spans="2:13" ht="18" customHeight="1" x14ac:dyDescent="0.25">
      <c r="B27" s="19" t="s">
        <v>68</v>
      </c>
      <c r="C27" s="108"/>
      <c r="D27" s="108"/>
      <c r="E27" s="108"/>
      <c r="F27" s="108"/>
      <c r="G27" s="108"/>
      <c r="H27" s="108"/>
      <c r="I27" s="108"/>
      <c r="J27" s="108"/>
      <c r="K27" s="9">
        <f t="shared" si="3"/>
        <v>0</v>
      </c>
      <c r="L27" s="29"/>
      <c r="M27" s="1"/>
    </row>
    <row r="28" spans="2:13" ht="18" customHeight="1" x14ac:dyDescent="0.25">
      <c r="B28" s="19" t="s">
        <v>68</v>
      </c>
      <c r="C28" s="108"/>
      <c r="D28" s="108"/>
      <c r="E28" s="108"/>
      <c r="F28" s="108"/>
      <c r="G28" s="108"/>
      <c r="H28" s="108"/>
      <c r="I28" s="108"/>
      <c r="J28" s="108"/>
      <c r="K28" s="9">
        <f t="shared" si="3"/>
        <v>0</v>
      </c>
      <c r="L28" s="29"/>
      <c r="M28" s="1"/>
    </row>
    <row r="29" spans="2:13" ht="18" customHeight="1" x14ac:dyDescent="0.25">
      <c r="B29" s="25" t="s">
        <v>69</v>
      </c>
      <c r="C29" s="9">
        <f t="shared" ref="C29:J29" si="4">SUM(C20:C28)</f>
        <v>0</v>
      </c>
      <c r="D29" s="9">
        <f t="shared" si="4"/>
        <v>0</v>
      </c>
      <c r="E29" s="9">
        <f t="shared" si="4"/>
        <v>0</v>
      </c>
      <c r="F29" s="9">
        <f t="shared" si="4"/>
        <v>0</v>
      </c>
      <c r="G29" s="9">
        <f t="shared" si="4"/>
        <v>0</v>
      </c>
      <c r="H29" s="9">
        <f t="shared" si="4"/>
        <v>0</v>
      </c>
      <c r="I29" s="9">
        <f t="shared" si="4"/>
        <v>0</v>
      </c>
      <c r="J29" s="9">
        <f t="shared" si="4"/>
        <v>0</v>
      </c>
      <c r="K29" s="9">
        <f t="shared" si="3"/>
        <v>0</v>
      </c>
      <c r="L29" s="29"/>
      <c r="M29" s="1"/>
    </row>
    <row r="30" spans="2:13" ht="18" customHeight="1" x14ac:dyDescent="0.25">
      <c r="B30" s="25" t="s">
        <v>70</v>
      </c>
      <c r="C30" s="64">
        <f t="shared" ref="C30:J30" si="5">+C17-C29</f>
        <v>0</v>
      </c>
      <c r="D30" s="64">
        <f t="shared" si="5"/>
        <v>0</v>
      </c>
      <c r="E30" s="64">
        <f t="shared" si="5"/>
        <v>0</v>
      </c>
      <c r="F30" s="64">
        <f t="shared" si="5"/>
        <v>0</v>
      </c>
      <c r="G30" s="64">
        <f t="shared" si="5"/>
        <v>0</v>
      </c>
      <c r="H30" s="64">
        <f t="shared" si="5"/>
        <v>0</v>
      </c>
      <c r="I30" s="64">
        <f t="shared" si="5"/>
        <v>0</v>
      </c>
      <c r="J30" s="64">
        <f t="shared" si="5"/>
        <v>0</v>
      </c>
      <c r="K30" s="64">
        <f>SUM(K29:K29)</f>
        <v>0</v>
      </c>
      <c r="L30" s="29"/>
      <c r="M30" s="1"/>
    </row>
    <row r="31" spans="2:13" ht="18" customHeight="1" x14ac:dyDescent="0.25">
      <c r="B31" s="24" t="s">
        <v>71</v>
      </c>
      <c r="C31" s="64">
        <f>C30</f>
        <v>0</v>
      </c>
      <c r="D31" s="64">
        <f>+C31+D30</f>
        <v>0</v>
      </c>
      <c r="E31" s="64">
        <f>+D31+E30</f>
        <v>0</v>
      </c>
      <c r="F31" s="64">
        <f>+E31+F30</f>
        <v>0</v>
      </c>
      <c r="G31" s="64">
        <f t="shared" ref="G31:J31" si="6">+F31+G30</f>
        <v>0</v>
      </c>
      <c r="H31" s="64">
        <f t="shared" si="6"/>
        <v>0</v>
      </c>
      <c r="I31" s="64">
        <f t="shared" si="6"/>
        <v>0</v>
      </c>
      <c r="J31" s="64">
        <f t="shared" si="6"/>
        <v>0</v>
      </c>
      <c r="K31" s="64"/>
      <c r="L31" s="29"/>
      <c r="M31" s="1"/>
    </row>
    <row r="32" spans="2:13" s="8" customFormat="1" ht="10.95" customHeight="1" x14ac:dyDescent="0.25">
      <c r="B32" s="22"/>
      <c r="D32" s="11">
        <v>1</v>
      </c>
      <c r="E32" s="11">
        <v>2</v>
      </c>
      <c r="F32" s="11">
        <v>3</v>
      </c>
      <c r="G32" s="11">
        <v>4</v>
      </c>
      <c r="H32" s="11">
        <v>5</v>
      </c>
      <c r="I32" s="11">
        <v>6</v>
      </c>
      <c r="J32" s="11">
        <v>7</v>
      </c>
      <c r="K32" s="11">
        <v>8</v>
      </c>
      <c r="M32" s="29"/>
    </row>
    <row r="33" spans="2:3" ht="18" customHeight="1" x14ac:dyDescent="0.25">
      <c r="B33" s="17" t="s">
        <v>72</v>
      </c>
      <c r="C33" s="16"/>
    </row>
    <row r="34" spans="2:3" ht="18" customHeight="1" x14ac:dyDescent="0.25">
      <c r="B34" s="23" t="s">
        <v>73</v>
      </c>
      <c r="C34" s="9">
        <f>+K17</f>
        <v>0</v>
      </c>
    </row>
    <row r="35" spans="2:3" ht="18" customHeight="1" x14ac:dyDescent="0.25">
      <c r="B35" s="23" t="s">
        <v>74</v>
      </c>
      <c r="C35" s="9">
        <f>-(K29)</f>
        <v>0</v>
      </c>
    </row>
    <row r="36" spans="2:3" ht="18" customHeight="1" x14ac:dyDescent="0.25">
      <c r="B36" s="23" t="s">
        <v>75</v>
      </c>
      <c r="C36" s="9">
        <f>+C34+C35</f>
        <v>0</v>
      </c>
    </row>
    <row r="37" spans="2:3" ht="18" customHeight="1" x14ac:dyDescent="0.25">
      <c r="B37" s="23" t="s">
        <v>76</v>
      </c>
      <c r="C37" s="109" t="e">
        <f>C36/-C35</f>
        <v>#DIV/0!</v>
      </c>
    </row>
    <row r="38" spans="2:3" ht="18" customHeight="1" x14ac:dyDescent="0.25">
      <c r="B38" s="23" t="s">
        <v>77</v>
      </c>
      <c r="C38" s="12" t="str">
        <f>IF(C31&gt;=0,"Year 1",
IF(D31&gt;=0,"Year 2",
IF(E31&gt;=0,"Year 3",
IF(F31&gt;=0,"Year 4",
IF(G31&gt;=0,"Year 5",
IF(H31&gt;=0,"Year 6",
IF(I31&gt;=0,"Year 7",
IF(J31&gt;=0,"Year 8","None"))))))))</f>
        <v>Year 1</v>
      </c>
    </row>
    <row r="39" spans="2:3" ht="10.95" customHeight="1" x14ac:dyDescent="0.25"/>
    <row r="40" spans="2:3" ht="355.2" customHeight="1" x14ac:dyDescent="0.25"/>
    <row r="52" spans="4:12" x14ac:dyDescent="0.25">
      <c r="D52" s="10"/>
      <c r="E52" s="10"/>
      <c r="F52" s="10"/>
      <c r="G52" s="10"/>
      <c r="H52" s="10"/>
      <c r="I52" s="10"/>
      <c r="J52" s="10"/>
      <c r="K52" s="10"/>
      <c r="L52" s="10"/>
    </row>
    <row r="53" spans="4:12" x14ac:dyDescent="0.25">
      <c r="H53" s="10"/>
      <c r="I53" s="10"/>
      <c r="J53" s="10"/>
      <c r="K53" s="10"/>
      <c r="L53" s="10"/>
    </row>
  </sheetData>
  <mergeCells count="1">
    <mergeCell ref="A1:K2"/>
  </mergeCells>
  <pageMargins left="0.3" right="0.3" top="0.3" bottom="0.3" header="0" footer="0"/>
  <pageSetup scale="76" fitToHeight="0" orientation="landscape" r:id="rId1"/>
  <rowBreaks count="1" manualBreakCount="1">
    <brk id="31" max="16383"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69171-A6F7-4F64-93ED-DC21C1850F0F}">
  <dimension ref="A1:AL54"/>
  <sheetViews>
    <sheetView zoomScale="90" zoomScaleNormal="90" workbookViewId="0">
      <selection activeCell="F27" sqref="F27:G27"/>
    </sheetView>
  </sheetViews>
  <sheetFormatPr defaultRowHeight="15.6" x14ac:dyDescent="0.3"/>
  <cols>
    <col min="1" max="1" width="28" bestFit="1" customWidth="1"/>
    <col min="2" max="2" width="15.59765625" customWidth="1"/>
    <col min="3" max="3" width="4.3984375" style="63" customWidth="1"/>
    <col min="4" max="4" width="5.09765625" bestFit="1" customWidth="1"/>
    <col min="5" max="5" width="10.09765625" bestFit="1" customWidth="1"/>
    <col min="6" max="6" width="4.3984375" style="63" bestFit="1" customWidth="1"/>
    <col min="7" max="7" width="5.09765625" bestFit="1" customWidth="1"/>
    <col min="8" max="8" width="10.09765625" bestFit="1" customWidth="1"/>
    <col min="9" max="9" width="4.3984375" style="63" bestFit="1" customWidth="1"/>
    <col min="10" max="10" width="5.59765625" style="63" customWidth="1"/>
    <col min="11" max="11" width="9.09765625" bestFit="1" customWidth="1"/>
    <col min="12" max="12" width="4.3984375" style="63" bestFit="1" customWidth="1"/>
    <col min="13" max="13" width="6.59765625" style="63" bestFit="1" customWidth="1"/>
    <col min="14" max="14" width="9.09765625" bestFit="1" customWidth="1"/>
    <col min="15" max="15" width="4.3984375" style="63" bestFit="1" customWidth="1"/>
    <col min="16" max="16" width="6.59765625" style="63" bestFit="1" customWidth="1"/>
    <col min="17" max="17" width="9.09765625" bestFit="1" customWidth="1"/>
    <col min="18" max="18" width="4.3984375" style="63" bestFit="1" customWidth="1"/>
    <col min="19" max="19" width="5.09765625" bestFit="1" customWidth="1"/>
    <col min="20" max="20" width="9.09765625" bestFit="1" customWidth="1"/>
    <col min="21" max="21" width="4.3984375" style="63" bestFit="1" customWidth="1"/>
    <col min="22" max="22" width="5.09765625" bestFit="1" customWidth="1"/>
    <col min="23" max="23" width="9.09765625" bestFit="1" customWidth="1"/>
    <col min="24" max="24" width="4.3984375" style="63" bestFit="1" customWidth="1"/>
    <col min="25" max="25" width="5.59765625" bestFit="1" customWidth="1"/>
    <col min="26" max="26" width="9.09765625" bestFit="1" customWidth="1"/>
    <col min="27" max="35" width="8.69921875" style="32"/>
    <col min="36" max="38" width="8.69921875" style="33"/>
  </cols>
  <sheetData>
    <row r="1" spans="1:38" ht="46.2" x14ac:dyDescent="0.85">
      <c r="A1" s="43" t="s">
        <v>78</v>
      </c>
      <c r="B1" s="44"/>
      <c r="C1" s="58"/>
      <c r="D1" s="44"/>
      <c r="E1" s="44"/>
      <c r="F1" s="58"/>
      <c r="G1" s="44"/>
      <c r="H1" s="44"/>
      <c r="I1" s="58"/>
      <c r="J1" s="58"/>
      <c r="K1" s="44"/>
      <c r="L1" s="58"/>
      <c r="M1" s="58"/>
      <c r="N1" s="44"/>
      <c r="O1" s="58"/>
      <c r="P1" s="58"/>
      <c r="Q1" s="44"/>
      <c r="R1" s="58"/>
      <c r="S1" s="44"/>
      <c r="T1" s="44"/>
      <c r="U1" s="58"/>
      <c r="V1" s="44"/>
      <c r="W1" s="44"/>
      <c r="X1" s="58"/>
      <c r="Y1" s="44"/>
      <c r="Z1" s="45"/>
    </row>
    <row r="2" spans="1:38" s="36" customFormat="1" hidden="1" x14ac:dyDescent="0.3">
      <c r="A2" s="46"/>
      <c r="B2" s="47"/>
      <c r="C2" s="59"/>
      <c r="D2" s="47"/>
      <c r="E2" s="47">
        <v>0</v>
      </c>
      <c r="F2" s="59"/>
      <c r="G2" s="47"/>
      <c r="H2" s="47">
        <v>1</v>
      </c>
      <c r="I2" s="59"/>
      <c r="J2" s="59"/>
      <c r="K2" s="47">
        <f>H2+1</f>
        <v>2</v>
      </c>
      <c r="L2" s="59"/>
      <c r="M2" s="59"/>
      <c r="N2" s="47">
        <f>K2+1</f>
        <v>3</v>
      </c>
      <c r="O2" s="59"/>
      <c r="P2" s="59"/>
      <c r="Q2" s="47">
        <f>N2+1</f>
        <v>4</v>
      </c>
      <c r="R2" s="59"/>
      <c r="S2" s="47"/>
      <c r="T2" s="47">
        <f>Q2+1</f>
        <v>5</v>
      </c>
      <c r="U2" s="59"/>
      <c r="V2" s="47"/>
      <c r="W2" s="47">
        <f>T2+1</f>
        <v>6</v>
      </c>
      <c r="X2" s="59"/>
      <c r="Y2" s="47"/>
      <c r="Z2" s="48">
        <f>W2+1</f>
        <v>7</v>
      </c>
      <c r="AA2" s="40"/>
      <c r="AB2" s="40"/>
      <c r="AC2" s="40"/>
      <c r="AD2" s="40"/>
      <c r="AE2" s="40"/>
      <c r="AF2" s="40"/>
      <c r="AG2" s="40"/>
      <c r="AH2" s="40"/>
      <c r="AI2" s="40"/>
      <c r="AJ2" s="39"/>
      <c r="AK2" s="39"/>
      <c r="AL2" s="39"/>
    </row>
    <row r="3" spans="1:38" s="37" customFormat="1" ht="46.8" x14ac:dyDescent="0.3">
      <c r="A3" s="49" t="s">
        <v>79</v>
      </c>
      <c r="B3" s="50" t="s">
        <v>80</v>
      </c>
      <c r="C3" s="60" t="s">
        <v>81</v>
      </c>
      <c r="D3" s="50" t="s">
        <v>82</v>
      </c>
      <c r="E3" s="50" t="s">
        <v>83</v>
      </c>
      <c r="F3" s="60" t="s">
        <v>81</v>
      </c>
      <c r="G3" s="50" t="s">
        <v>84</v>
      </c>
      <c r="H3" s="50" t="s">
        <v>85</v>
      </c>
      <c r="I3" s="60" t="s">
        <v>81</v>
      </c>
      <c r="J3" s="60" t="s">
        <v>86</v>
      </c>
      <c r="K3" s="50" t="s">
        <v>87</v>
      </c>
      <c r="L3" s="60" t="s">
        <v>81</v>
      </c>
      <c r="M3" s="60" t="s">
        <v>88</v>
      </c>
      <c r="N3" s="50" t="s">
        <v>89</v>
      </c>
      <c r="O3" s="60" t="s">
        <v>81</v>
      </c>
      <c r="P3" s="60" t="s">
        <v>90</v>
      </c>
      <c r="Q3" s="50" t="s">
        <v>91</v>
      </c>
      <c r="R3" s="60" t="s">
        <v>81</v>
      </c>
      <c r="S3" s="50" t="s">
        <v>92</v>
      </c>
      <c r="T3" s="50" t="s">
        <v>93</v>
      </c>
      <c r="U3" s="60" t="s">
        <v>81</v>
      </c>
      <c r="V3" s="50" t="s">
        <v>94</v>
      </c>
      <c r="W3" s="50" t="s">
        <v>95</v>
      </c>
      <c r="X3" s="60" t="s">
        <v>81</v>
      </c>
      <c r="Y3" s="50" t="s">
        <v>96</v>
      </c>
      <c r="Z3" s="51" t="s">
        <v>97</v>
      </c>
      <c r="AA3" s="41"/>
      <c r="AB3" s="41"/>
      <c r="AC3" s="41"/>
      <c r="AD3" s="41"/>
      <c r="AE3" s="41"/>
      <c r="AF3" s="41"/>
      <c r="AG3" s="41"/>
      <c r="AH3" s="41"/>
      <c r="AI3" s="41"/>
      <c r="AJ3" s="38"/>
      <c r="AK3" s="38"/>
      <c r="AL3" s="38"/>
    </row>
    <row r="4" spans="1:38" x14ac:dyDescent="0.3">
      <c r="A4" s="100"/>
      <c r="B4" s="104">
        <f>_xlfn.IFNA(VLOOKUP(A4,'Annual Hourly Rate'!B:D,3,FALSE),)</f>
        <v>0</v>
      </c>
      <c r="C4" s="99"/>
      <c r="D4" s="101"/>
      <c r="E4" s="104">
        <f>C4*D4*($B4*1.03^E$2)</f>
        <v>0</v>
      </c>
      <c r="F4" s="99"/>
      <c r="G4" s="103"/>
      <c r="H4" s="104">
        <f>F4*G4*($B4*1.03^H$2)</f>
        <v>0</v>
      </c>
      <c r="I4" s="99"/>
      <c r="J4" s="99"/>
      <c r="K4" s="104">
        <f>I4*J4*($B4*1.03^K$2)</f>
        <v>0</v>
      </c>
      <c r="L4" s="99"/>
      <c r="M4" s="99"/>
      <c r="N4" s="104">
        <f>L4*M4*($B4*1.03^N$2)</f>
        <v>0</v>
      </c>
      <c r="O4" s="99"/>
      <c r="P4" s="99"/>
      <c r="Q4" s="104">
        <f>O4*P4*($B4*1.03^Q$2)</f>
        <v>0</v>
      </c>
      <c r="R4" s="99"/>
      <c r="S4" s="102"/>
      <c r="T4" s="104">
        <f>R4*S4*($B4*1.03^T$2)</f>
        <v>0</v>
      </c>
      <c r="U4" s="99"/>
      <c r="V4" s="102"/>
      <c r="W4" s="104">
        <f>U4*V4*($B4*1.03^W$2)</f>
        <v>0</v>
      </c>
      <c r="X4" s="99"/>
      <c r="Y4" s="102"/>
      <c r="Z4" s="106">
        <f>X4*Y4*($B4*1.03^Z$2)</f>
        <v>0</v>
      </c>
    </row>
    <row r="5" spans="1:38" x14ac:dyDescent="0.3">
      <c r="A5" s="100"/>
      <c r="B5" s="104">
        <f>_xlfn.IFNA(VLOOKUP(A5,'Annual Hourly Rate'!B:D,3,FALSE),)</f>
        <v>0</v>
      </c>
      <c r="C5" s="99"/>
      <c r="D5" s="101"/>
      <c r="E5" s="104">
        <f t="shared" ref="E5:E18" si="0">C5*D5*($B5*1.03^E$2)</f>
        <v>0</v>
      </c>
      <c r="F5" s="99"/>
      <c r="G5" s="101"/>
      <c r="H5" s="104">
        <f t="shared" ref="H5:H18" si="1">F5*G5*($B5*1.03^H$2)</f>
        <v>0</v>
      </c>
      <c r="I5" s="99"/>
      <c r="J5" s="99"/>
      <c r="K5" s="104">
        <f t="shared" ref="K5:K18" si="2">I5*J5*($B5*1.03^K$2)</f>
        <v>0</v>
      </c>
      <c r="L5" s="99"/>
      <c r="M5" s="99"/>
      <c r="N5" s="104">
        <f t="shared" ref="N5:N18" si="3">L5*M5*($B5*1.03^N$2)</f>
        <v>0</v>
      </c>
      <c r="O5" s="99"/>
      <c r="P5" s="99"/>
      <c r="Q5" s="104">
        <f t="shared" ref="Q5:Q18" si="4">O5*P5*($B5*1.03^Q$2)</f>
        <v>0</v>
      </c>
      <c r="R5" s="99"/>
      <c r="S5" s="102"/>
      <c r="T5" s="104">
        <f t="shared" ref="T5:T18" si="5">R5*S5*($B5*1.03^T$2)</f>
        <v>0</v>
      </c>
      <c r="U5" s="99"/>
      <c r="V5" s="102"/>
      <c r="W5" s="104">
        <f t="shared" ref="W5:W18" si="6">U5*V5*($B5*1.03^W$2)</f>
        <v>0</v>
      </c>
      <c r="X5" s="99"/>
      <c r="Y5" s="102"/>
      <c r="Z5" s="106">
        <f t="shared" ref="Z5:Z18" si="7">X5*Y5*($B5*1.03^Z$2)</f>
        <v>0</v>
      </c>
    </row>
    <row r="6" spans="1:38" x14ac:dyDescent="0.3">
      <c r="A6" s="100"/>
      <c r="B6" s="104">
        <f>_xlfn.IFNA(VLOOKUP(A6,'Annual Hourly Rate'!B:D,3,FALSE),)</f>
        <v>0</v>
      </c>
      <c r="C6" s="99"/>
      <c r="D6" s="99"/>
      <c r="E6" s="105">
        <f t="shared" si="0"/>
        <v>0</v>
      </c>
      <c r="F6" s="99"/>
      <c r="G6" s="99"/>
      <c r="H6" s="105">
        <f t="shared" si="1"/>
        <v>0</v>
      </c>
      <c r="I6" s="99"/>
      <c r="J6" s="99"/>
      <c r="K6" s="105">
        <f t="shared" si="2"/>
        <v>0</v>
      </c>
      <c r="L6" s="99"/>
      <c r="M6" s="99"/>
      <c r="N6" s="105">
        <f t="shared" si="3"/>
        <v>0</v>
      </c>
      <c r="O6" s="99"/>
      <c r="P6" s="99"/>
      <c r="Q6" s="105">
        <f t="shared" si="4"/>
        <v>0</v>
      </c>
      <c r="R6" s="99"/>
      <c r="S6" s="99"/>
      <c r="T6" s="105">
        <f t="shared" si="5"/>
        <v>0</v>
      </c>
      <c r="U6" s="99"/>
      <c r="V6" s="99"/>
      <c r="W6" s="105">
        <f t="shared" si="6"/>
        <v>0</v>
      </c>
      <c r="X6" s="99"/>
      <c r="Y6" s="102"/>
      <c r="Z6" s="106">
        <f t="shared" si="7"/>
        <v>0</v>
      </c>
    </row>
    <row r="7" spans="1:38" x14ac:dyDescent="0.3">
      <c r="A7" s="100"/>
      <c r="B7" s="104">
        <f>_xlfn.IFNA(VLOOKUP(A7,'Annual Hourly Rate'!B:D,3,FALSE),)</f>
        <v>0</v>
      </c>
      <c r="C7" s="99"/>
      <c r="D7" s="101"/>
      <c r="E7" s="104">
        <f t="shared" ref="E7" si="8">C7*D7*($B7*1.03^E$2)</f>
        <v>0</v>
      </c>
      <c r="F7" s="99"/>
      <c r="G7" s="101"/>
      <c r="H7" s="104">
        <f t="shared" ref="H7" si="9">F7*G7*($B7*1.03^H$2)</f>
        <v>0</v>
      </c>
      <c r="I7" s="99"/>
      <c r="J7" s="99"/>
      <c r="K7" s="104">
        <f t="shared" ref="K7" si="10">I7*J7*($B7*1.03^K$2)</f>
        <v>0</v>
      </c>
      <c r="L7" s="99"/>
      <c r="M7" s="99"/>
      <c r="N7" s="104">
        <f t="shared" ref="N7" si="11">L7*M7*($B7*1.03^N$2)</f>
        <v>0</v>
      </c>
      <c r="O7" s="99"/>
      <c r="P7" s="99"/>
      <c r="Q7" s="104">
        <f t="shared" ref="Q7" si="12">O7*P7*($B7*1.03^Q$2)</f>
        <v>0</v>
      </c>
      <c r="R7" s="99"/>
      <c r="S7" s="102"/>
      <c r="T7" s="104">
        <f t="shared" ref="T7" si="13">R7*S7*($B7*1.03^T$2)</f>
        <v>0</v>
      </c>
      <c r="U7" s="99"/>
      <c r="V7" s="102"/>
      <c r="W7" s="104">
        <f t="shared" ref="W7" si="14">U7*V7*($B7*1.03^W$2)</f>
        <v>0</v>
      </c>
      <c r="X7" s="99"/>
      <c r="Y7" s="102"/>
      <c r="Z7" s="106">
        <f t="shared" ref="Z7" si="15">X7*Y7*($B7*1.03^Z$2)</f>
        <v>0</v>
      </c>
    </row>
    <row r="8" spans="1:38" x14ac:dyDescent="0.3">
      <c r="A8" s="100"/>
      <c r="B8" s="104">
        <f>_xlfn.IFNA(VLOOKUP(A8,'Annual Hourly Rate'!B:D,3,FALSE),)</f>
        <v>0</v>
      </c>
      <c r="C8" s="99"/>
      <c r="D8" s="101"/>
      <c r="E8" s="104">
        <f t="shared" si="0"/>
        <v>0</v>
      </c>
      <c r="F8" s="99"/>
      <c r="G8" s="101"/>
      <c r="H8" s="104">
        <f t="shared" si="1"/>
        <v>0</v>
      </c>
      <c r="I8" s="99"/>
      <c r="J8" s="99"/>
      <c r="K8" s="104">
        <f t="shared" si="2"/>
        <v>0</v>
      </c>
      <c r="L8" s="99"/>
      <c r="M8" s="99"/>
      <c r="N8" s="104">
        <f t="shared" si="3"/>
        <v>0</v>
      </c>
      <c r="O8" s="99"/>
      <c r="P8" s="99"/>
      <c r="Q8" s="104">
        <f t="shared" si="4"/>
        <v>0</v>
      </c>
      <c r="R8" s="99"/>
      <c r="S8" s="102"/>
      <c r="T8" s="104">
        <f t="shared" si="5"/>
        <v>0</v>
      </c>
      <c r="U8" s="99"/>
      <c r="V8" s="102"/>
      <c r="W8" s="104">
        <f t="shared" si="6"/>
        <v>0</v>
      </c>
      <c r="X8" s="99"/>
      <c r="Y8" s="102"/>
      <c r="Z8" s="106">
        <f t="shared" si="7"/>
        <v>0</v>
      </c>
    </row>
    <row r="9" spans="1:38" x14ac:dyDescent="0.3">
      <c r="A9" s="100"/>
      <c r="B9" s="104">
        <f>_xlfn.IFNA(VLOOKUP(A9,'Annual Hourly Rate'!B:D,3,FALSE),)</f>
        <v>0</v>
      </c>
      <c r="C9" s="99"/>
      <c r="D9" s="101"/>
      <c r="E9" s="104">
        <f t="shared" si="0"/>
        <v>0</v>
      </c>
      <c r="F9" s="99"/>
      <c r="G9" s="101"/>
      <c r="H9" s="104">
        <f t="shared" si="1"/>
        <v>0</v>
      </c>
      <c r="I9" s="99"/>
      <c r="J9" s="99"/>
      <c r="K9" s="104">
        <f t="shared" si="2"/>
        <v>0</v>
      </c>
      <c r="L9" s="99"/>
      <c r="M9" s="99"/>
      <c r="N9" s="104">
        <f t="shared" si="3"/>
        <v>0</v>
      </c>
      <c r="O9" s="99"/>
      <c r="P9" s="99"/>
      <c r="Q9" s="104">
        <f t="shared" si="4"/>
        <v>0</v>
      </c>
      <c r="R9" s="99"/>
      <c r="S9" s="102"/>
      <c r="T9" s="104">
        <f t="shared" si="5"/>
        <v>0</v>
      </c>
      <c r="U9" s="99"/>
      <c r="V9" s="102"/>
      <c r="W9" s="104">
        <f t="shared" si="6"/>
        <v>0</v>
      </c>
      <c r="X9" s="99"/>
      <c r="Y9" s="102"/>
      <c r="Z9" s="106">
        <f t="shared" si="7"/>
        <v>0</v>
      </c>
    </row>
    <row r="10" spans="1:38" x14ac:dyDescent="0.3">
      <c r="A10" s="100"/>
      <c r="B10" s="104">
        <f>_xlfn.IFNA(VLOOKUP(A10,'Annual Hourly Rate'!B:D,3,FALSE),)</f>
        <v>0</v>
      </c>
      <c r="C10" s="99"/>
      <c r="D10" s="101"/>
      <c r="E10" s="104">
        <f t="shared" si="0"/>
        <v>0</v>
      </c>
      <c r="F10" s="99"/>
      <c r="G10" s="101"/>
      <c r="H10" s="104">
        <f t="shared" si="1"/>
        <v>0</v>
      </c>
      <c r="I10" s="99"/>
      <c r="J10" s="99"/>
      <c r="K10" s="104">
        <f t="shared" si="2"/>
        <v>0</v>
      </c>
      <c r="L10" s="99"/>
      <c r="M10" s="99"/>
      <c r="N10" s="104">
        <f t="shared" si="3"/>
        <v>0</v>
      </c>
      <c r="O10" s="99"/>
      <c r="P10" s="99"/>
      <c r="Q10" s="104">
        <f t="shared" si="4"/>
        <v>0</v>
      </c>
      <c r="R10" s="99"/>
      <c r="S10" s="102"/>
      <c r="T10" s="104">
        <f t="shared" si="5"/>
        <v>0</v>
      </c>
      <c r="U10" s="99"/>
      <c r="V10" s="102"/>
      <c r="W10" s="104">
        <f t="shared" si="6"/>
        <v>0</v>
      </c>
      <c r="X10" s="99"/>
      <c r="Y10" s="102"/>
      <c r="Z10" s="106">
        <f t="shared" si="7"/>
        <v>0</v>
      </c>
    </row>
    <row r="11" spans="1:38" x14ac:dyDescent="0.3">
      <c r="A11" s="100"/>
      <c r="B11" s="104">
        <f>_xlfn.IFNA(VLOOKUP(A11,'Annual Hourly Rate'!B:D,3,FALSE),)</f>
        <v>0</v>
      </c>
      <c r="C11" s="99"/>
      <c r="D11" s="101"/>
      <c r="E11" s="104">
        <f t="shared" si="0"/>
        <v>0</v>
      </c>
      <c r="F11" s="99"/>
      <c r="G11" s="101"/>
      <c r="H11" s="104">
        <f t="shared" si="1"/>
        <v>0</v>
      </c>
      <c r="I11" s="99"/>
      <c r="J11" s="99"/>
      <c r="K11" s="104">
        <f t="shared" si="2"/>
        <v>0</v>
      </c>
      <c r="L11" s="99"/>
      <c r="M11" s="99"/>
      <c r="N11" s="104">
        <f t="shared" si="3"/>
        <v>0</v>
      </c>
      <c r="O11" s="99"/>
      <c r="P11" s="99"/>
      <c r="Q11" s="104">
        <f t="shared" si="4"/>
        <v>0</v>
      </c>
      <c r="R11" s="99"/>
      <c r="S11" s="102"/>
      <c r="T11" s="104">
        <f t="shared" si="5"/>
        <v>0</v>
      </c>
      <c r="U11" s="99"/>
      <c r="V11" s="102"/>
      <c r="W11" s="104">
        <f t="shared" si="6"/>
        <v>0</v>
      </c>
      <c r="X11" s="99"/>
      <c r="Y11" s="102"/>
      <c r="Z11" s="106">
        <f t="shared" si="7"/>
        <v>0</v>
      </c>
    </row>
    <row r="12" spans="1:38" x14ac:dyDescent="0.3">
      <c r="A12" s="100"/>
      <c r="B12" s="104">
        <f>_xlfn.IFNA(VLOOKUP(A12,'Annual Hourly Rate'!B:D,3,FALSE),)</f>
        <v>0</v>
      </c>
      <c r="C12" s="99"/>
      <c r="D12" s="101"/>
      <c r="E12" s="104">
        <f t="shared" si="0"/>
        <v>0</v>
      </c>
      <c r="F12" s="99"/>
      <c r="G12" s="101"/>
      <c r="H12" s="104">
        <f t="shared" si="1"/>
        <v>0</v>
      </c>
      <c r="I12" s="99"/>
      <c r="J12" s="99"/>
      <c r="K12" s="104">
        <f t="shared" si="2"/>
        <v>0</v>
      </c>
      <c r="L12" s="99"/>
      <c r="M12" s="99"/>
      <c r="N12" s="104">
        <f t="shared" si="3"/>
        <v>0</v>
      </c>
      <c r="O12" s="99"/>
      <c r="P12" s="99"/>
      <c r="Q12" s="104">
        <f t="shared" si="4"/>
        <v>0</v>
      </c>
      <c r="R12" s="99"/>
      <c r="S12" s="102"/>
      <c r="T12" s="104">
        <f t="shared" si="5"/>
        <v>0</v>
      </c>
      <c r="U12" s="99"/>
      <c r="V12" s="102"/>
      <c r="W12" s="104">
        <f t="shared" si="6"/>
        <v>0</v>
      </c>
      <c r="X12" s="99"/>
      <c r="Y12" s="102"/>
      <c r="Z12" s="106">
        <f t="shared" si="7"/>
        <v>0</v>
      </c>
    </row>
    <row r="13" spans="1:38" x14ac:dyDescent="0.3">
      <c r="A13" s="100"/>
      <c r="B13" s="104">
        <f>_xlfn.IFNA(VLOOKUP(A13,'Annual Hourly Rate'!B:D,3,FALSE),)</f>
        <v>0</v>
      </c>
      <c r="C13" s="99"/>
      <c r="D13" s="101"/>
      <c r="E13" s="104">
        <f t="shared" si="0"/>
        <v>0</v>
      </c>
      <c r="F13" s="99"/>
      <c r="G13" s="101"/>
      <c r="H13" s="104">
        <f t="shared" si="1"/>
        <v>0</v>
      </c>
      <c r="I13" s="99"/>
      <c r="J13" s="99"/>
      <c r="K13" s="104">
        <f t="shared" si="2"/>
        <v>0</v>
      </c>
      <c r="L13" s="99"/>
      <c r="M13" s="99"/>
      <c r="N13" s="104">
        <f t="shared" si="3"/>
        <v>0</v>
      </c>
      <c r="O13" s="99"/>
      <c r="P13" s="99"/>
      <c r="Q13" s="104">
        <f t="shared" si="4"/>
        <v>0</v>
      </c>
      <c r="R13" s="99"/>
      <c r="S13" s="102"/>
      <c r="T13" s="104">
        <f t="shared" si="5"/>
        <v>0</v>
      </c>
      <c r="U13" s="99"/>
      <c r="V13" s="102"/>
      <c r="W13" s="104">
        <f t="shared" si="6"/>
        <v>0</v>
      </c>
      <c r="X13" s="99"/>
      <c r="Y13" s="102"/>
      <c r="Z13" s="106">
        <f t="shared" si="7"/>
        <v>0</v>
      </c>
    </row>
    <row r="14" spans="1:38" x14ac:dyDescent="0.3">
      <c r="A14" s="100"/>
      <c r="B14" s="104">
        <f>_xlfn.IFNA(VLOOKUP(A14,'Annual Hourly Rate'!B:D,3,FALSE),)</f>
        <v>0</v>
      </c>
      <c r="C14" s="99"/>
      <c r="D14" s="101"/>
      <c r="E14" s="104">
        <f t="shared" si="0"/>
        <v>0</v>
      </c>
      <c r="F14" s="99"/>
      <c r="G14" s="101"/>
      <c r="H14" s="104">
        <f t="shared" si="1"/>
        <v>0</v>
      </c>
      <c r="I14" s="99"/>
      <c r="J14" s="99"/>
      <c r="K14" s="104">
        <f t="shared" si="2"/>
        <v>0</v>
      </c>
      <c r="L14" s="99"/>
      <c r="M14" s="99"/>
      <c r="N14" s="104">
        <f t="shared" si="3"/>
        <v>0</v>
      </c>
      <c r="O14" s="99"/>
      <c r="P14" s="99"/>
      <c r="Q14" s="104">
        <f t="shared" si="4"/>
        <v>0</v>
      </c>
      <c r="R14" s="99"/>
      <c r="S14" s="102"/>
      <c r="T14" s="104">
        <f t="shared" si="5"/>
        <v>0</v>
      </c>
      <c r="U14" s="99"/>
      <c r="V14" s="102"/>
      <c r="W14" s="104">
        <f t="shared" si="6"/>
        <v>0</v>
      </c>
      <c r="X14" s="99"/>
      <c r="Y14" s="102"/>
      <c r="Z14" s="106">
        <f t="shared" si="7"/>
        <v>0</v>
      </c>
    </row>
    <row r="15" spans="1:38" x14ac:dyDescent="0.3">
      <c r="A15" s="100"/>
      <c r="B15" s="104">
        <f>_xlfn.IFNA(VLOOKUP(A15,'Annual Hourly Rate'!B:D,3,FALSE),)</f>
        <v>0</v>
      </c>
      <c r="C15" s="99"/>
      <c r="D15" s="101"/>
      <c r="E15" s="104">
        <f t="shared" si="0"/>
        <v>0</v>
      </c>
      <c r="F15" s="99"/>
      <c r="G15" s="101"/>
      <c r="H15" s="104">
        <f t="shared" si="1"/>
        <v>0</v>
      </c>
      <c r="I15" s="99"/>
      <c r="J15" s="99"/>
      <c r="K15" s="104">
        <f t="shared" si="2"/>
        <v>0</v>
      </c>
      <c r="L15" s="99"/>
      <c r="M15" s="99"/>
      <c r="N15" s="104">
        <f t="shared" si="3"/>
        <v>0</v>
      </c>
      <c r="O15" s="99"/>
      <c r="P15" s="99"/>
      <c r="Q15" s="104">
        <f t="shared" si="4"/>
        <v>0</v>
      </c>
      <c r="R15" s="99"/>
      <c r="S15" s="102"/>
      <c r="T15" s="104">
        <f t="shared" si="5"/>
        <v>0</v>
      </c>
      <c r="U15" s="99"/>
      <c r="V15" s="102"/>
      <c r="W15" s="104">
        <f t="shared" si="6"/>
        <v>0</v>
      </c>
      <c r="X15" s="99"/>
      <c r="Y15" s="102"/>
      <c r="Z15" s="106">
        <f t="shared" si="7"/>
        <v>0</v>
      </c>
    </row>
    <row r="16" spans="1:38" x14ac:dyDescent="0.3">
      <c r="A16" s="100"/>
      <c r="B16" s="104">
        <f>_xlfn.IFNA(VLOOKUP(A16,'Annual Hourly Rate'!B:D,3,FALSE),)</f>
        <v>0</v>
      </c>
      <c r="C16" s="99"/>
      <c r="D16" s="101"/>
      <c r="E16" s="104">
        <f t="shared" si="0"/>
        <v>0</v>
      </c>
      <c r="F16" s="99"/>
      <c r="G16" s="101"/>
      <c r="H16" s="104">
        <f t="shared" si="1"/>
        <v>0</v>
      </c>
      <c r="I16" s="99"/>
      <c r="J16" s="99"/>
      <c r="K16" s="104">
        <f t="shared" si="2"/>
        <v>0</v>
      </c>
      <c r="L16" s="99"/>
      <c r="M16" s="99"/>
      <c r="N16" s="104">
        <f t="shared" si="3"/>
        <v>0</v>
      </c>
      <c r="O16" s="99"/>
      <c r="P16" s="99"/>
      <c r="Q16" s="104">
        <f t="shared" si="4"/>
        <v>0</v>
      </c>
      <c r="R16" s="99"/>
      <c r="S16" s="102"/>
      <c r="T16" s="104">
        <f t="shared" si="5"/>
        <v>0</v>
      </c>
      <c r="U16" s="99"/>
      <c r="V16" s="102"/>
      <c r="W16" s="104">
        <f t="shared" si="6"/>
        <v>0</v>
      </c>
      <c r="X16" s="99"/>
      <c r="Y16" s="102"/>
      <c r="Z16" s="106">
        <f t="shared" si="7"/>
        <v>0</v>
      </c>
    </row>
    <row r="17" spans="1:38" x14ac:dyDescent="0.3">
      <c r="A17" s="100"/>
      <c r="B17" s="104">
        <f>_xlfn.IFNA(VLOOKUP(A17,'Annual Hourly Rate'!B:D,3,FALSE),)</f>
        <v>0</v>
      </c>
      <c r="C17" s="99"/>
      <c r="D17" s="101"/>
      <c r="E17" s="104">
        <f t="shared" si="0"/>
        <v>0</v>
      </c>
      <c r="F17" s="99"/>
      <c r="G17" s="101"/>
      <c r="H17" s="104">
        <f t="shared" si="1"/>
        <v>0</v>
      </c>
      <c r="I17" s="99"/>
      <c r="J17" s="99"/>
      <c r="K17" s="104">
        <f t="shared" si="2"/>
        <v>0</v>
      </c>
      <c r="L17" s="99"/>
      <c r="M17" s="99"/>
      <c r="N17" s="104">
        <f t="shared" si="3"/>
        <v>0</v>
      </c>
      <c r="O17" s="99"/>
      <c r="P17" s="99"/>
      <c r="Q17" s="104">
        <f t="shared" si="4"/>
        <v>0</v>
      </c>
      <c r="R17" s="99"/>
      <c r="S17" s="102"/>
      <c r="T17" s="104">
        <f t="shared" si="5"/>
        <v>0</v>
      </c>
      <c r="U17" s="99"/>
      <c r="V17" s="102"/>
      <c r="W17" s="104">
        <f t="shared" si="6"/>
        <v>0</v>
      </c>
      <c r="X17" s="99"/>
      <c r="Y17" s="102"/>
      <c r="Z17" s="106">
        <f t="shared" si="7"/>
        <v>0</v>
      </c>
    </row>
    <row r="18" spans="1:38" x14ac:dyDescent="0.3">
      <c r="A18" s="100"/>
      <c r="B18" s="104">
        <f>_xlfn.IFNA(VLOOKUP(A18,'Annual Hourly Rate'!B:D,3,FALSE),)</f>
        <v>0</v>
      </c>
      <c r="C18" s="99"/>
      <c r="D18" s="101"/>
      <c r="E18" s="104">
        <f t="shared" si="0"/>
        <v>0</v>
      </c>
      <c r="F18" s="99"/>
      <c r="G18" s="101"/>
      <c r="H18" s="104">
        <f t="shared" si="1"/>
        <v>0</v>
      </c>
      <c r="I18" s="99"/>
      <c r="J18" s="99"/>
      <c r="K18" s="104">
        <f t="shared" si="2"/>
        <v>0</v>
      </c>
      <c r="L18" s="99"/>
      <c r="M18" s="99"/>
      <c r="N18" s="104">
        <f t="shared" si="3"/>
        <v>0</v>
      </c>
      <c r="O18" s="99"/>
      <c r="P18" s="99"/>
      <c r="Q18" s="104">
        <f t="shared" si="4"/>
        <v>0</v>
      </c>
      <c r="R18" s="99"/>
      <c r="S18" s="102"/>
      <c r="T18" s="104">
        <f t="shared" si="5"/>
        <v>0</v>
      </c>
      <c r="U18" s="99"/>
      <c r="V18" s="102"/>
      <c r="W18" s="104">
        <f t="shared" si="6"/>
        <v>0</v>
      </c>
      <c r="X18" s="99"/>
      <c r="Y18" s="102"/>
      <c r="Z18" s="106">
        <f t="shared" si="7"/>
        <v>0</v>
      </c>
    </row>
    <row r="19" spans="1:38" s="34" customFormat="1" ht="16.2" thickBot="1" x14ac:dyDescent="0.35">
      <c r="A19" s="52" t="s">
        <v>98</v>
      </c>
      <c r="B19" s="53"/>
      <c r="C19" s="61"/>
      <c r="D19" s="53"/>
      <c r="E19" s="54">
        <f>SUM(E4:E18)</f>
        <v>0</v>
      </c>
      <c r="F19" s="61"/>
      <c r="G19" s="53"/>
      <c r="H19" s="54">
        <f>SUM(H4:H18)</f>
        <v>0</v>
      </c>
      <c r="I19" s="61"/>
      <c r="J19" s="61"/>
      <c r="K19" s="54">
        <f>SUM(K4:K18)</f>
        <v>0</v>
      </c>
      <c r="L19" s="61"/>
      <c r="M19" s="61"/>
      <c r="N19" s="54">
        <f>SUM(N4:N18)</f>
        <v>0</v>
      </c>
      <c r="O19" s="61"/>
      <c r="P19" s="61"/>
      <c r="Q19" s="54">
        <f>SUM(Q4:Q18)</f>
        <v>0</v>
      </c>
      <c r="R19" s="61"/>
      <c r="S19" s="53"/>
      <c r="T19" s="54">
        <f>SUM(T4:T18)</f>
        <v>0</v>
      </c>
      <c r="U19" s="61"/>
      <c r="V19" s="53"/>
      <c r="W19" s="54">
        <f>SUM(W4:W18)</f>
        <v>0</v>
      </c>
      <c r="X19" s="61"/>
      <c r="Y19" s="53"/>
      <c r="Z19" s="55">
        <f>SUM(Z4:Z18)</f>
        <v>0</v>
      </c>
      <c r="AA19" s="42"/>
      <c r="AB19" s="42"/>
      <c r="AC19" s="42"/>
      <c r="AD19" s="42"/>
      <c r="AE19" s="42"/>
      <c r="AF19" s="42"/>
      <c r="AG19" s="42"/>
      <c r="AH19" s="42"/>
      <c r="AI19" s="42"/>
    </row>
    <row r="20" spans="1:38" s="32" customFormat="1" ht="16.2" thickBot="1" x14ac:dyDescent="0.35">
      <c r="C20" s="62"/>
      <c r="F20" s="62"/>
      <c r="I20" s="62"/>
      <c r="J20" s="62"/>
      <c r="L20" s="62"/>
      <c r="M20" s="62"/>
      <c r="O20" s="62"/>
      <c r="P20" s="62"/>
      <c r="R20" s="62"/>
      <c r="U20" s="62"/>
      <c r="X20" s="62"/>
    </row>
    <row r="21" spans="1:38" s="32" customFormat="1" x14ac:dyDescent="0.3">
      <c r="A21" s="255" t="s">
        <v>99</v>
      </c>
      <c r="B21" s="256"/>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7"/>
    </row>
    <row r="22" spans="1:38" s="32" customFormat="1" ht="16.2" thickBot="1" x14ac:dyDescent="0.35">
      <c r="A22" s="258"/>
      <c r="B22" s="259"/>
      <c r="C22" s="259"/>
      <c r="D22" s="259"/>
      <c r="E22" s="259"/>
      <c r="F22" s="259"/>
      <c r="G22" s="259"/>
      <c r="H22" s="259"/>
      <c r="I22" s="259"/>
      <c r="J22" s="259"/>
      <c r="K22" s="259"/>
      <c r="L22" s="259"/>
      <c r="M22" s="259"/>
      <c r="N22" s="259"/>
      <c r="O22" s="259"/>
      <c r="P22" s="259"/>
      <c r="Q22" s="259"/>
      <c r="R22" s="259"/>
      <c r="S22" s="259"/>
      <c r="T22" s="259"/>
      <c r="U22" s="259"/>
      <c r="V22" s="259"/>
      <c r="W22" s="259"/>
      <c r="X22" s="259"/>
      <c r="Y22" s="259"/>
      <c r="Z22" s="260"/>
    </row>
    <row r="23" spans="1:38" s="32" customFormat="1" ht="16.2" thickBot="1" x14ac:dyDescent="0.35">
      <c r="C23" s="62"/>
      <c r="F23" s="62"/>
      <c r="I23" s="62"/>
      <c r="J23" s="62"/>
      <c r="L23" s="62"/>
      <c r="M23" s="62"/>
      <c r="O23" s="62"/>
      <c r="P23" s="62"/>
      <c r="R23" s="62"/>
      <c r="U23" s="62"/>
      <c r="X23" s="62"/>
    </row>
    <row r="24" spans="1:38" ht="46.2" x14ac:dyDescent="0.85">
      <c r="A24" s="43" t="s">
        <v>100</v>
      </c>
      <c r="B24" s="44"/>
      <c r="C24" s="58"/>
      <c r="D24" s="44"/>
      <c r="E24" s="44"/>
      <c r="F24" s="58"/>
      <c r="G24" s="44"/>
      <c r="H24" s="44"/>
      <c r="I24" s="58"/>
      <c r="J24" s="58"/>
      <c r="K24" s="44"/>
      <c r="L24" s="58"/>
      <c r="M24" s="58"/>
      <c r="N24" s="44"/>
      <c r="O24" s="58"/>
      <c r="P24" s="58"/>
      <c r="Q24" s="44"/>
      <c r="R24" s="58"/>
      <c r="S24" s="44"/>
      <c r="T24" s="44"/>
      <c r="U24" s="58"/>
      <c r="V24" s="44"/>
      <c r="W24" s="44"/>
      <c r="X24" s="58"/>
      <c r="Y24" s="44"/>
      <c r="Z24" s="45"/>
    </row>
    <row r="25" spans="1:38" s="36" customFormat="1" hidden="1" x14ac:dyDescent="0.3">
      <c r="A25" s="46"/>
      <c r="B25" s="47"/>
      <c r="C25" s="59"/>
      <c r="D25" s="47"/>
      <c r="E25" s="47">
        <v>0</v>
      </c>
      <c r="F25" s="59"/>
      <c r="G25" s="47"/>
      <c r="H25" s="47">
        <v>1</v>
      </c>
      <c r="I25" s="59"/>
      <c r="J25" s="59"/>
      <c r="K25" s="47">
        <f>H25+1</f>
        <v>2</v>
      </c>
      <c r="L25" s="59"/>
      <c r="M25" s="59"/>
      <c r="N25" s="47">
        <f>K25+1</f>
        <v>3</v>
      </c>
      <c r="O25" s="59"/>
      <c r="P25" s="59"/>
      <c r="Q25" s="47">
        <f>N25+1</f>
        <v>4</v>
      </c>
      <c r="R25" s="59"/>
      <c r="S25" s="47"/>
      <c r="T25" s="47">
        <f>Q25+1</f>
        <v>5</v>
      </c>
      <c r="U25" s="59"/>
      <c r="V25" s="47"/>
      <c r="W25" s="47">
        <f>T25+1</f>
        <v>6</v>
      </c>
      <c r="X25" s="59"/>
      <c r="Y25" s="47"/>
      <c r="Z25" s="48">
        <f>W25+1</f>
        <v>7</v>
      </c>
      <c r="AA25" s="40"/>
      <c r="AB25" s="40"/>
      <c r="AC25" s="40"/>
      <c r="AD25" s="40"/>
      <c r="AE25" s="40"/>
      <c r="AF25" s="40"/>
      <c r="AG25" s="40"/>
      <c r="AH25" s="40"/>
      <c r="AI25" s="40"/>
      <c r="AJ25" s="39"/>
      <c r="AK25" s="39"/>
      <c r="AL25" s="39"/>
    </row>
    <row r="26" spans="1:38" s="37" customFormat="1" ht="46.8" x14ac:dyDescent="0.3">
      <c r="A26" s="49" t="s">
        <v>101</v>
      </c>
      <c r="B26" s="50" t="s">
        <v>80</v>
      </c>
      <c r="C26" s="60" t="str">
        <f t="shared" ref="C26" si="16">C3</f>
        <v>Qty</v>
      </c>
      <c r="D26" s="50" t="str">
        <f>D3</f>
        <v>Yr1 Hour</v>
      </c>
      <c r="E26" s="50" t="str">
        <f t="shared" ref="E26:Z26" si="17">E3</f>
        <v>Total Yr1</v>
      </c>
      <c r="F26" s="60" t="str">
        <f t="shared" si="17"/>
        <v>Qty</v>
      </c>
      <c r="G26" s="50" t="str">
        <f t="shared" si="17"/>
        <v>Yr2 Hour</v>
      </c>
      <c r="H26" s="50" t="str">
        <f t="shared" si="17"/>
        <v>Total Yr2</v>
      </c>
      <c r="I26" s="60" t="str">
        <f t="shared" si="17"/>
        <v>Qty</v>
      </c>
      <c r="J26" s="60" t="str">
        <f t="shared" si="17"/>
        <v>Yr3 Hour</v>
      </c>
      <c r="K26" s="50" t="str">
        <f t="shared" si="17"/>
        <v>Total Yr3</v>
      </c>
      <c r="L26" s="60" t="str">
        <f t="shared" si="17"/>
        <v>Qty</v>
      </c>
      <c r="M26" s="60" t="str">
        <f t="shared" si="17"/>
        <v>Yr4 Hour</v>
      </c>
      <c r="N26" s="50" t="str">
        <f t="shared" si="17"/>
        <v>Total Yr4</v>
      </c>
      <c r="O26" s="60" t="str">
        <f t="shared" si="17"/>
        <v>Qty</v>
      </c>
      <c r="P26" s="60" t="str">
        <f t="shared" si="17"/>
        <v>Yr5 Hour</v>
      </c>
      <c r="Q26" s="50" t="str">
        <f t="shared" si="17"/>
        <v>Total Yr5</v>
      </c>
      <c r="R26" s="60" t="str">
        <f t="shared" si="17"/>
        <v>Qty</v>
      </c>
      <c r="S26" s="50" t="str">
        <f t="shared" si="17"/>
        <v>Yr6 Hour</v>
      </c>
      <c r="T26" s="50" t="str">
        <f t="shared" si="17"/>
        <v>Total Yr6</v>
      </c>
      <c r="U26" s="60" t="str">
        <f t="shared" si="17"/>
        <v>Qty</v>
      </c>
      <c r="V26" s="50" t="str">
        <f t="shared" si="17"/>
        <v>Yr7 Hour</v>
      </c>
      <c r="W26" s="50" t="str">
        <f t="shared" si="17"/>
        <v>Total Yr7</v>
      </c>
      <c r="X26" s="60" t="str">
        <f t="shared" si="17"/>
        <v>Qty</v>
      </c>
      <c r="Y26" s="50" t="str">
        <f t="shared" si="17"/>
        <v>Yr8 Hour</v>
      </c>
      <c r="Z26" s="51" t="str">
        <f t="shared" si="17"/>
        <v>Total Yr8</v>
      </c>
      <c r="AA26" s="41"/>
      <c r="AB26" s="41"/>
      <c r="AC26" s="41"/>
      <c r="AD26" s="41"/>
      <c r="AE26" s="41"/>
      <c r="AF26" s="41"/>
      <c r="AG26" s="41"/>
      <c r="AH26" s="41"/>
      <c r="AI26" s="41"/>
      <c r="AJ26" s="38"/>
      <c r="AK26" s="38"/>
      <c r="AL26" s="38"/>
    </row>
    <row r="27" spans="1:38" x14ac:dyDescent="0.3">
      <c r="A27" s="100"/>
      <c r="B27" s="104">
        <f>_xlfn.IFNA(VLOOKUP(A27,'Annual Hourly Rate'!B:D,3,FALSE),)</f>
        <v>0</v>
      </c>
      <c r="C27" s="99"/>
      <c r="D27" s="101"/>
      <c r="E27" s="104">
        <f>C27*D27*($B27*1.03^E$2)</f>
        <v>0</v>
      </c>
      <c r="F27" s="99"/>
      <c r="G27" s="101"/>
      <c r="H27" s="104">
        <f>F27*G27*($B27*1.03^H$2)</f>
        <v>0</v>
      </c>
      <c r="I27" s="99"/>
      <c r="J27" s="99"/>
      <c r="K27" s="104">
        <f>I27*J27*($B27*1.03^K$2)</f>
        <v>0</v>
      </c>
      <c r="L27" s="99"/>
      <c r="M27" s="99"/>
      <c r="N27" s="104">
        <f>L27*M27*($B27*1.03^N$2)</f>
        <v>0</v>
      </c>
      <c r="O27" s="99"/>
      <c r="P27" s="99"/>
      <c r="Q27" s="104">
        <f>O27*P27*($B27*1.03^Q$2)</f>
        <v>0</v>
      </c>
      <c r="R27" s="99"/>
      <c r="S27" s="101"/>
      <c r="T27" s="104">
        <f>R27*S27*($B27*1.03^T$2)</f>
        <v>0</v>
      </c>
      <c r="U27" s="99">
        <v>5</v>
      </c>
      <c r="V27" s="101">
        <v>40</v>
      </c>
      <c r="W27" s="104">
        <f>U27*V27*($B27*1.03^W$2)</f>
        <v>0</v>
      </c>
      <c r="X27" s="99"/>
      <c r="Y27" s="101"/>
      <c r="Z27" s="106">
        <f>X27*Y27*($B27*1.03^Z$2)</f>
        <v>0</v>
      </c>
    </row>
    <row r="28" spans="1:38" x14ac:dyDescent="0.3">
      <c r="A28" s="100"/>
      <c r="B28" s="104">
        <f>_xlfn.IFNA(VLOOKUP(A28,'Annual Hourly Rate'!B:D,3,FALSE),)</f>
        <v>0</v>
      </c>
      <c r="C28" s="99"/>
      <c r="D28" s="101"/>
      <c r="E28" s="104">
        <f t="shared" ref="E28:E41" si="18">C28*D28*($B28*1.03^E$2)</f>
        <v>0</v>
      </c>
      <c r="F28" s="99"/>
      <c r="G28" s="101"/>
      <c r="H28" s="104">
        <f t="shared" ref="H28:H41" si="19">F28*G28*($B28*1.03^H$2)</f>
        <v>0</v>
      </c>
      <c r="I28" s="99"/>
      <c r="J28" s="99"/>
      <c r="K28" s="104">
        <f t="shared" ref="K28:K41" si="20">I28*J28*($B28*1.03^K$2)</f>
        <v>0</v>
      </c>
      <c r="L28" s="99"/>
      <c r="M28" s="99"/>
      <c r="N28" s="104">
        <f t="shared" ref="N28:N41" si="21">L28*M28*($B28*1.03^N$2)</f>
        <v>0</v>
      </c>
      <c r="O28" s="99"/>
      <c r="P28" s="99"/>
      <c r="Q28" s="104">
        <f t="shared" ref="Q28:Q41" si="22">O28*P28*($B28*1.03^Q$2)</f>
        <v>0</v>
      </c>
      <c r="R28" s="99"/>
      <c r="S28" s="101"/>
      <c r="T28" s="104">
        <f t="shared" ref="T28:T41" si="23">R28*S28*($B28*1.03^T$2)</f>
        <v>0</v>
      </c>
      <c r="U28" s="99"/>
      <c r="V28" s="101"/>
      <c r="W28" s="104">
        <f t="shared" ref="W28:W41" si="24">U28*V28*($B28*1.03^W$2)</f>
        <v>0</v>
      </c>
      <c r="X28" s="99"/>
      <c r="Y28" s="101"/>
      <c r="Z28" s="106">
        <f t="shared" ref="Z28:Z41" si="25">X28*Y28*($B28*1.03^Z$2)</f>
        <v>0</v>
      </c>
    </row>
    <row r="29" spans="1:38" x14ac:dyDescent="0.3">
      <c r="A29" s="100"/>
      <c r="B29" s="104">
        <f>_xlfn.IFNA(VLOOKUP(A29,'Annual Hourly Rate'!B:D,3,FALSE),)</f>
        <v>0</v>
      </c>
      <c r="C29" s="99"/>
      <c r="D29" s="101"/>
      <c r="E29" s="104">
        <f t="shared" si="18"/>
        <v>0</v>
      </c>
      <c r="F29" s="99"/>
      <c r="G29" s="101"/>
      <c r="H29" s="104">
        <f t="shared" si="19"/>
        <v>0</v>
      </c>
      <c r="I29" s="99"/>
      <c r="J29" s="99"/>
      <c r="K29" s="104">
        <f t="shared" si="20"/>
        <v>0</v>
      </c>
      <c r="L29" s="99"/>
      <c r="M29" s="99"/>
      <c r="N29" s="104">
        <f t="shared" si="21"/>
        <v>0</v>
      </c>
      <c r="O29" s="99"/>
      <c r="P29" s="99"/>
      <c r="Q29" s="104">
        <f t="shared" si="22"/>
        <v>0</v>
      </c>
      <c r="R29" s="99"/>
      <c r="S29" s="99"/>
      <c r="T29" s="104">
        <f t="shared" si="23"/>
        <v>0</v>
      </c>
      <c r="U29" s="99"/>
      <c r="V29" s="99"/>
      <c r="W29" s="104">
        <f t="shared" si="24"/>
        <v>0</v>
      </c>
      <c r="X29" s="99"/>
      <c r="Y29" s="99"/>
      <c r="Z29" s="106">
        <f t="shared" si="25"/>
        <v>0</v>
      </c>
    </row>
    <row r="30" spans="1:38" x14ac:dyDescent="0.3">
      <c r="A30" s="100"/>
      <c r="B30" s="104">
        <f>_xlfn.IFNA(VLOOKUP(A30,'Annual Hourly Rate'!B:D,3,FALSE),)</f>
        <v>0</v>
      </c>
      <c r="C30" s="99"/>
      <c r="D30" s="101"/>
      <c r="E30" s="104">
        <f t="shared" si="18"/>
        <v>0</v>
      </c>
      <c r="F30" s="99"/>
      <c r="G30" s="101"/>
      <c r="H30" s="104">
        <f t="shared" si="19"/>
        <v>0</v>
      </c>
      <c r="I30" s="99"/>
      <c r="J30" s="99"/>
      <c r="K30" s="104">
        <f t="shared" si="20"/>
        <v>0</v>
      </c>
      <c r="L30" s="99"/>
      <c r="M30" s="99"/>
      <c r="N30" s="104">
        <f t="shared" si="21"/>
        <v>0</v>
      </c>
      <c r="O30" s="99"/>
      <c r="P30" s="99"/>
      <c r="Q30" s="104">
        <f t="shared" si="22"/>
        <v>0</v>
      </c>
      <c r="R30" s="99"/>
      <c r="S30" s="102"/>
      <c r="T30" s="104">
        <f t="shared" si="23"/>
        <v>0</v>
      </c>
      <c r="U30" s="99"/>
      <c r="V30" s="102"/>
      <c r="W30" s="104">
        <f t="shared" si="24"/>
        <v>0</v>
      </c>
      <c r="X30" s="99"/>
      <c r="Y30" s="102"/>
      <c r="Z30" s="106">
        <f t="shared" si="25"/>
        <v>0</v>
      </c>
    </row>
    <row r="31" spans="1:38" x14ac:dyDescent="0.3">
      <c r="A31" s="100"/>
      <c r="B31" s="104">
        <f>_xlfn.IFNA(VLOOKUP(A31,'Annual Hourly Rate'!B:D,3,FALSE),)</f>
        <v>0</v>
      </c>
      <c r="C31" s="99"/>
      <c r="D31" s="101"/>
      <c r="E31" s="104">
        <f t="shared" si="18"/>
        <v>0</v>
      </c>
      <c r="F31" s="99"/>
      <c r="G31" s="101"/>
      <c r="H31" s="104">
        <f t="shared" si="19"/>
        <v>0</v>
      </c>
      <c r="I31" s="99"/>
      <c r="J31" s="99"/>
      <c r="K31" s="104">
        <f t="shared" si="20"/>
        <v>0</v>
      </c>
      <c r="L31" s="99"/>
      <c r="M31" s="99"/>
      <c r="N31" s="104">
        <f t="shared" si="21"/>
        <v>0</v>
      </c>
      <c r="O31" s="99"/>
      <c r="P31" s="99"/>
      <c r="Q31" s="104">
        <f t="shared" si="22"/>
        <v>0</v>
      </c>
      <c r="R31" s="99"/>
      <c r="S31" s="102"/>
      <c r="T31" s="104">
        <f t="shared" si="23"/>
        <v>0</v>
      </c>
      <c r="U31" s="99"/>
      <c r="V31" s="102"/>
      <c r="W31" s="104">
        <f t="shared" si="24"/>
        <v>0</v>
      </c>
      <c r="X31" s="99"/>
      <c r="Y31" s="102"/>
      <c r="Z31" s="106">
        <f t="shared" si="25"/>
        <v>0</v>
      </c>
    </row>
    <row r="32" spans="1:38" x14ac:dyDescent="0.3">
      <c r="A32" s="100"/>
      <c r="B32" s="104">
        <f>_xlfn.IFNA(VLOOKUP(A32,'Annual Hourly Rate'!B:D,3,FALSE),)</f>
        <v>0</v>
      </c>
      <c r="C32" s="99"/>
      <c r="D32" s="101"/>
      <c r="E32" s="104">
        <f t="shared" si="18"/>
        <v>0</v>
      </c>
      <c r="F32" s="99"/>
      <c r="G32" s="101"/>
      <c r="H32" s="104">
        <f t="shared" si="19"/>
        <v>0</v>
      </c>
      <c r="I32" s="99"/>
      <c r="J32" s="99"/>
      <c r="K32" s="104">
        <f t="shared" si="20"/>
        <v>0</v>
      </c>
      <c r="L32" s="99"/>
      <c r="M32" s="99"/>
      <c r="N32" s="104">
        <f t="shared" si="21"/>
        <v>0</v>
      </c>
      <c r="O32" s="99"/>
      <c r="P32" s="99"/>
      <c r="Q32" s="104">
        <f t="shared" si="22"/>
        <v>0</v>
      </c>
      <c r="R32" s="99"/>
      <c r="S32" s="102"/>
      <c r="T32" s="104">
        <f t="shared" si="23"/>
        <v>0</v>
      </c>
      <c r="U32" s="99"/>
      <c r="V32" s="102"/>
      <c r="W32" s="104">
        <f t="shared" si="24"/>
        <v>0</v>
      </c>
      <c r="X32" s="99"/>
      <c r="Y32" s="102"/>
      <c r="Z32" s="106">
        <f t="shared" si="25"/>
        <v>0</v>
      </c>
    </row>
    <row r="33" spans="1:35" x14ac:dyDescent="0.3">
      <c r="A33" s="100"/>
      <c r="B33" s="104">
        <f>_xlfn.IFNA(VLOOKUP(A33,'Annual Hourly Rate'!B:D,3,FALSE),)</f>
        <v>0</v>
      </c>
      <c r="C33" s="99"/>
      <c r="D33" s="101"/>
      <c r="E33" s="104">
        <f t="shared" ref="E33" si="26">C33*D33*($B33*1.03^E$2)</f>
        <v>0</v>
      </c>
      <c r="F33" s="99"/>
      <c r="G33" s="101"/>
      <c r="H33" s="104">
        <f t="shared" ref="H33" si="27">F33*G33*($B33*1.03^H$2)</f>
        <v>0</v>
      </c>
      <c r="I33" s="99"/>
      <c r="J33" s="99"/>
      <c r="K33" s="104">
        <f t="shared" ref="K33" si="28">I33*J33*($B33*1.03^K$2)</f>
        <v>0</v>
      </c>
      <c r="L33" s="99"/>
      <c r="M33" s="99"/>
      <c r="N33" s="104">
        <f t="shared" ref="N33" si="29">L33*M33*($B33*1.03^N$2)</f>
        <v>0</v>
      </c>
      <c r="O33" s="99"/>
      <c r="P33" s="99"/>
      <c r="Q33" s="104">
        <f t="shared" ref="Q33" si="30">O33*P33*($B33*1.03^Q$2)</f>
        <v>0</v>
      </c>
      <c r="R33" s="99"/>
      <c r="S33" s="102"/>
      <c r="T33" s="104">
        <f t="shared" ref="T33" si="31">R33*S33*($B33*1.03^T$2)</f>
        <v>0</v>
      </c>
      <c r="U33" s="99"/>
      <c r="V33" s="102"/>
      <c r="W33" s="104">
        <f t="shared" ref="W33" si="32">U33*V33*($B33*1.03^W$2)</f>
        <v>0</v>
      </c>
      <c r="X33" s="99"/>
      <c r="Y33" s="102"/>
      <c r="Z33" s="106">
        <f t="shared" ref="Z33" si="33">X33*Y33*($B33*1.03^Z$2)</f>
        <v>0</v>
      </c>
    </row>
    <row r="34" spans="1:35" x14ac:dyDescent="0.3">
      <c r="A34" s="100"/>
      <c r="B34" s="104">
        <f>_xlfn.IFNA(VLOOKUP(A34,'Annual Hourly Rate'!B:D,3,FALSE),)</f>
        <v>0</v>
      </c>
      <c r="C34" s="99"/>
      <c r="D34" s="101"/>
      <c r="E34" s="104">
        <f t="shared" si="18"/>
        <v>0</v>
      </c>
      <c r="F34" s="99"/>
      <c r="G34" s="101"/>
      <c r="H34" s="104">
        <f t="shared" si="19"/>
        <v>0</v>
      </c>
      <c r="I34" s="99"/>
      <c r="J34" s="99"/>
      <c r="K34" s="104">
        <f t="shared" si="20"/>
        <v>0</v>
      </c>
      <c r="L34" s="99"/>
      <c r="M34" s="99"/>
      <c r="N34" s="104">
        <f t="shared" si="21"/>
        <v>0</v>
      </c>
      <c r="O34" s="99"/>
      <c r="P34" s="99"/>
      <c r="Q34" s="104">
        <f t="shared" si="22"/>
        <v>0</v>
      </c>
      <c r="R34" s="99"/>
      <c r="S34" s="102"/>
      <c r="T34" s="104">
        <f t="shared" si="23"/>
        <v>0</v>
      </c>
      <c r="U34" s="99"/>
      <c r="V34" s="102"/>
      <c r="W34" s="104">
        <f t="shared" si="24"/>
        <v>0</v>
      </c>
      <c r="X34" s="99"/>
      <c r="Y34" s="102"/>
      <c r="Z34" s="106">
        <f t="shared" si="25"/>
        <v>0</v>
      </c>
    </row>
    <row r="35" spans="1:35" x14ac:dyDescent="0.3">
      <c r="A35" s="100"/>
      <c r="B35" s="104">
        <f>_xlfn.IFNA(VLOOKUP(A35,'Annual Hourly Rate'!B:D,3,FALSE),)</f>
        <v>0</v>
      </c>
      <c r="C35" s="99"/>
      <c r="D35" s="101"/>
      <c r="E35" s="104">
        <f t="shared" si="18"/>
        <v>0</v>
      </c>
      <c r="F35" s="99"/>
      <c r="G35" s="101"/>
      <c r="H35" s="104">
        <f t="shared" si="19"/>
        <v>0</v>
      </c>
      <c r="I35" s="99"/>
      <c r="J35" s="99"/>
      <c r="K35" s="104">
        <f t="shared" si="20"/>
        <v>0</v>
      </c>
      <c r="L35" s="99"/>
      <c r="M35" s="99"/>
      <c r="N35" s="104">
        <f t="shared" si="21"/>
        <v>0</v>
      </c>
      <c r="O35" s="99"/>
      <c r="P35" s="99"/>
      <c r="Q35" s="104">
        <f t="shared" si="22"/>
        <v>0</v>
      </c>
      <c r="R35" s="99"/>
      <c r="S35" s="102"/>
      <c r="T35" s="104">
        <f t="shared" si="23"/>
        <v>0</v>
      </c>
      <c r="U35" s="99"/>
      <c r="V35" s="102"/>
      <c r="W35" s="104">
        <f t="shared" si="24"/>
        <v>0</v>
      </c>
      <c r="X35" s="99"/>
      <c r="Y35" s="102"/>
      <c r="Z35" s="106">
        <f t="shared" si="25"/>
        <v>0</v>
      </c>
    </row>
    <row r="36" spans="1:35" x14ac:dyDescent="0.3">
      <c r="A36" s="100"/>
      <c r="B36" s="104">
        <f>_xlfn.IFNA(VLOOKUP(A36,'Annual Hourly Rate'!B:D,3,FALSE),)</f>
        <v>0</v>
      </c>
      <c r="C36" s="99"/>
      <c r="D36" s="101"/>
      <c r="E36" s="104">
        <f t="shared" si="18"/>
        <v>0</v>
      </c>
      <c r="F36" s="99"/>
      <c r="G36" s="101"/>
      <c r="H36" s="104">
        <f t="shared" si="19"/>
        <v>0</v>
      </c>
      <c r="I36" s="99"/>
      <c r="J36" s="99"/>
      <c r="K36" s="104">
        <f t="shared" si="20"/>
        <v>0</v>
      </c>
      <c r="L36" s="99"/>
      <c r="M36" s="99"/>
      <c r="N36" s="104">
        <f t="shared" si="21"/>
        <v>0</v>
      </c>
      <c r="O36" s="99"/>
      <c r="P36" s="99"/>
      <c r="Q36" s="104">
        <f t="shared" si="22"/>
        <v>0</v>
      </c>
      <c r="R36" s="99"/>
      <c r="S36" s="102"/>
      <c r="T36" s="104">
        <f t="shared" si="23"/>
        <v>0</v>
      </c>
      <c r="U36" s="99"/>
      <c r="V36" s="102"/>
      <c r="W36" s="104">
        <f t="shared" si="24"/>
        <v>0</v>
      </c>
      <c r="X36" s="99"/>
      <c r="Y36" s="102"/>
      <c r="Z36" s="106">
        <f t="shared" si="25"/>
        <v>0</v>
      </c>
    </row>
    <row r="37" spans="1:35" x14ac:dyDescent="0.3">
      <c r="A37" s="100"/>
      <c r="B37" s="104">
        <f>_xlfn.IFNA(VLOOKUP(A37,'Annual Hourly Rate'!B:D,3,FALSE),)</f>
        <v>0</v>
      </c>
      <c r="C37" s="99"/>
      <c r="D37" s="101"/>
      <c r="E37" s="104">
        <f t="shared" si="18"/>
        <v>0</v>
      </c>
      <c r="F37" s="99"/>
      <c r="G37" s="101"/>
      <c r="H37" s="104">
        <f t="shared" si="19"/>
        <v>0</v>
      </c>
      <c r="I37" s="99"/>
      <c r="J37" s="99"/>
      <c r="K37" s="104">
        <f t="shared" si="20"/>
        <v>0</v>
      </c>
      <c r="L37" s="99"/>
      <c r="M37" s="99"/>
      <c r="N37" s="104">
        <f t="shared" si="21"/>
        <v>0</v>
      </c>
      <c r="O37" s="99"/>
      <c r="P37" s="99"/>
      <c r="Q37" s="104">
        <f t="shared" si="22"/>
        <v>0</v>
      </c>
      <c r="R37" s="99"/>
      <c r="S37" s="102"/>
      <c r="T37" s="104">
        <f t="shared" si="23"/>
        <v>0</v>
      </c>
      <c r="U37" s="99"/>
      <c r="V37" s="102"/>
      <c r="W37" s="104">
        <f t="shared" si="24"/>
        <v>0</v>
      </c>
      <c r="X37" s="99"/>
      <c r="Y37" s="102"/>
      <c r="Z37" s="106">
        <f t="shared" si="25"/>
        <v>0</v>
      </c>
    </row>
    <row r="38" spans="1:35" x14ac:dyDescent="0.3">
      <c r="A38" s="100"/>
      <c r="B38" s="104">
        <f>_xlfn.IFNA(VLOOKUP(A38,'Annual Hourly Rate'!B:D,3,FALSE),)</f>
        <v>0</v>
      </c>
      <c r="C38" s="99"/>
      <c r="D38" s="101"/>
      <c r="E38" s="104">
        <f t="shared" si="18"/>
        <v>0</v>
      </c>
      <c r="F38" s="99"/>
      <c r="G38" s="101"/>
      <c r="H38" s="104">
        <f t="shared" si="19"/>
        <v>0</v>
      </c>
      <c r="I38" s="99"/>
      <c r="J38" s="99"/>
      <c r="K38" s="104">
        <f t="shared" si="20"/>
        <v>0</v>
      </c>
      <c r="L38" s="99"/>
      <c r="M38" s="99"/>
      <c r="N38" s="104">
        <f t="shared" si="21"/>
        <v>0</v>
      </c>
      <c r="O38" s="99"/>
      <c r="P38" s="99"/>
      <c r="Q38" s="104">
        <f t="shared" si="22"/>
        <v>0</v>
      </c>
      <c r="R38" s="99"/>
      <c r="S38" s="102"/>
      <c r="T38" s="104">
        <f t="shared" si="23"/>
        <v>0</v>
      </c>
      <c r="U38" s="99"/>
      <c r="V38" s="102"/>
      <c r="W38" s="104">
        <f t="shared" si="24"/>
        <v>0</v>
      </c>
      <c r="X38" s="99"/>
      <c r="Y38" s="102"/>
      <c r="Z38" s="106">
        <f t="shared" si="25"/>
        <v>0</v>
      </c>
    </row>
    <row r="39" spans="1:35" x14ac:dyDescent="0.3">
      <c r="A39" s="100"/>
      <c r="B39" s="104">
        <f>_xlfn.IFNA(VLOOKUP(A39,'Annual Hourly Rate'!B:D,3,FALSE),)</f>
        <v>0</v>
      </c>
      <c r="C39" s="99"/>
      <c r="D39" s="101"/>
      <c r="E39" s="104">
        <f t="shared" si="18"/>
        <v>0</v>
      </c>
      <c r="F39" s="99"/>
      <c r="G39" s="101"/>
      <c r="H39" s="104">
        <f t="shared" si="19"/>
        <v>0</v>
      </c>
      <c r="I39" s="99"/>
      <c r="J39" s="99"/>
      <c r="K39" s="104">
        <f t="shared" si="20"/>
        <v>0</v>
      </c>
      <c r="L39" s="99"/>
      <c r="M39" s="99"/>
      <c r="N39" s="104">
        <f t="shared" si="21"/>
        <v>0</v>
      </c>
      <c r="O39" s="99"/>
      <c r="P39" s="99"/>
      <c r="Q39" s="104">
        <f t="shared" si="22"/>
        <v>0</v>
      </c>
      <c r="R39" s="99"/>
      <c r="S39" s="102"/>
      <c r="T39" s="104">
        <f t="shared" si="23"/>
        <v>0</v>
      </c>
      <c r="U39" s="99"/>
      <c r="V39" s="102"/>
      <c r="W39" s="104">
        <f t="shared" si="24"/>
        <v>0</v>
      </c>
      <c r="X39" s="99"/>
      <c r="Y39" s="102"/>
      <c r="Z39" s="106">
        <f t="shared" si="25"/>
        <v>0</v>
      </c>
    </row>
    <row r="40" spans="1:35" x14ac:dyDescent="0.3">
      <c r="A40" s="100"/>
      <c r="B40" s="104">
        <f>_xlfn.IFNA(VLOOKUP(A40,'Annual Hourly Rate'!B:D,3,FALSE),)</f>
        <v>0</v>
      </c>
      <c r="C40" s="99"/>
      <c r="D40" s="101"/>
      <c r="E40" s="104">
        <f t="shared" si="18"/>
        <v>0</v>
      </c>
      <c r="F40" s="99"/>
      <c r="G40" s="101"/>
      <c r="H40" s="104">
        <f t="shared" si="19"/>
        <v>0</v>
      </c>
      <c r="I40" s="99"/>
      <c r="J40" s="99"/>
      <c r="K40" s="104">
        <f t="shared" si="20"/>
        <v>0</v>
      </c>
      <c r="L40" s="99"/>
      <c r="M40" s="99"/>
      <c r="N40" s="104">
        <f t="shared" si="21"/>
        <v>0</v>
      </c>
      <c r="O40" s="99"/>
      <c r="P40" s="99"/>
      <c r="Q40" s="104">
        <f t="shared" si="22"/>
        <v>0</v>
      </c>
      <c r="R40" s="99"/>
      <c r="S40" s="102"/>
      <c r="T40" s="104">
        <f t="shared" si="23"/>
        <v>0</v>
      </c>
      <c r="U40" s="99"/>
      <c r="V40" s="102"/>
      <c r="W40" s="104">
        <f t="shared" si="24"/>
        <v>0</v>
      </c>
      <c r="X40" s="99"/>
      <c r="Y40" s="102"/>
      <c r="Z40" s="106">
        <f t="shared" si="25"/>
        <v>0</v>
      </c>
    </row>
    <row r="41" spans="1:35" x14ac:dyDescent="0.3">
      <c r="A41" s="100"/>
      <c r="B41" s="104">
        <f>_xlfn.IFNA(VLOOKUP(A41,'Annual Hourly Rate'!B:D,3,FALSE),)</f>
        <v>0</v>
      </c>
      <c r="C41" s="99"/>
      <c r="D41" s="101"/>
      <c r="E41" s="104">
        <f t="shared" si="18"/>
        <v>0</v>
      </c>
      <c r="F41" s="99"/>
      <c r="G41" s="101"/>
      <c r="H41" s="104">
        <f t="shared" si="19"/>
        <v>0</v>
      </c>
      <c r="I41" s="99"/>
      <c r="J41" s="99"/>
      <c r="K41" s="104">
        <f t="shared" si="20"/>
        <v>0</v>
      </c>
      <c r="L41" s="99"/>
      <c r="M41" s="99"/>
      <c r="N41" s="104">
        <f t="shared" si="21"/>
        <v>0</v>
      </c>
      <c r="O41" s="99"/>
      <c r="P41" s="99"/>
      <c r="Q41" s="104">
        <f t="shared" si="22"/>
        <v>0</v>
      </c>
      <c r="R41" s="99"/>
      <c r="S41" s="102"/>
      <c r="T41" s="104">
        <f t="shared" si="23"/>
        <v>0</v>
      </c>
      <c r="U41" s="99"/>
      <c r="V41" s="102"/>
      <c r="W41" s="104">
        <f t="shared" si="24"/>
        <v>0</v>
      </c>
      <c r="X41" s="99"/>
      <c r="Y41" s="102"/>
      <c r="Z41" s="106">
        <f t="shared" si="25"/>
        <v>0</v>
      </c>
    </row>
    <row r="42" spans="1:35" s="34" customFormat="1" ht="16.2" thickBot="1" x14ac:dyDescent="0.35">
      <c r="A42" s="52" t="s">
        <v>102</v>
      </c>
      <c r="B42" s="53"/>
      <c r="C42" s="61"/>
      <c r="D42" s="53"/>
      <c r="E42" s="54">
        <f>SUM(E27:E41)</f>
        <v>0</v>
      </c>
      <c r="F42" s="61"/>
      <c r="G42" s="53"/>
      <c r="H42" s="54">
        <f>SUM(H27:H41)</f>
        <v>0</v>
      </c>
      <c r="I42" s="61"/>
      <c r="J42" s="61"/>
      <c r="K42" s="54">
        <f>SUM(K27:K41)</f>
        <v>0</v>
      </c>
      <c r="L42" s="61"/>
      <c r="M42" s="61"/>
      <c r="N42" s="54">
        <f>SUM(N27:N41)</f>
        <v>0</v>
      </c>
      <c r="O42" s="61"/>
      <c r="P42" s="61"/>
      <c r="Q42" s="54">
        <f>SUM(Q27:Q41)</f>
        <v>0</v>
      </c>
      <c r="R42" s="61"/>
      <c r="S42" s="53"/>
      <c r="T42" s="54">
        <f>SUM(T27:T41)</f>
        <v>0</v>
      </c>
      <c r="U42" s="61"/>
      <c r="V42" s="53"/>
      <c r="W42" s="54">
        <f>SUM(W27:W41)</f>
        <v>0</v>
      </c>
      <c r="X42" s="61"/>
      <c r="Y42" s="53"/>
      <c r="Z42" s="55">
        <f>SUM(Z27:Z41)</f>
        <v>0</v>
      </c>
      <c r="AA42" s="42"/>
      <c r="AB42" s="42"/>
      <c r="AC42" s="42"/>
      <c r="AD42" s="42"/>
      <c r="AE42" s="42"/>
      <c r="AF42" s="42"/>
      <c r="AG42" s="42"/>
      <c r="AH42" s="42"/>
      <c r="AI42" s="42"/>
    </row>
    <row r="43" spans="1:35" s="32" customFormat="1" ht="16.2" thickBot="1" x14ac:dyDescent="0.35">
      <c r="C43" s="62"/>
      <c r="F43" s="62"/>
      <c r="I43" s="62"/>
      <c r="J43" s="62"/>
      <c r="L43" s="62"/>
      <c r="M43" s="62"/>
      <c r="O43" s="62"/>
      <c r="P43" s="62"/>
      <c r="R43" s="62"/>
      <c r="U43" s="62"/>
      <c r="X43" s="62"/>
    </row>
    <row r="44" spans="1:35" s="32" customFormat="1" x14ac:dyDescent="0.3">
      <c r="A44" s="255" t="s">
        <v>103</v>
      </c>
      <c r="B44" s="256"/>
      <c r="C44" s="256"/>
      <c r="D44" s="256"/>
      <c r="E44" s="256"/>
      <c r="F44" s="256"/>
      <c r="G44" s="256"/>
      <c r="H44" s="256"/>
      <c r="I44" s="256"/>
      <c r="J44" s="256"/>
      <c r="K44" s="256"/>
      <c r="L44" s="256"/>
      <c r="M44" s="256"/>
      <c r="N44" s="256"/>
      <c r="O44" s="256"/>
      <c r="P44" s="256"/>
      <c r="Q44" s="256"/>
      <c r="R44" s="256"/>
      <c r="S44" s="256"/>
      <c r="T44" s="256"/>
      <c r="U44" s="256"/>
      <c r="V44" s="256"/>
      <c r="W44" s="256"/>
      <c r="X44" s="256"/>
      <c r="Y44" s="256"/>
      <c r="Z44" s="257"/>
    </row>
    <row r="45" spans="1:35" s="32" customFormat="1" ht="16.2" thickBot="1" x14ac:dyDescent="0.35">
      <c r="A45" s="258"/>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60"/>
    </row>
    <row r="46" spans="1:35" s="32" customFormat="1" x14ac:dyDescent="0.3">
      <c r="C46" s="62"/>
      <c r="F46" s="62"/>
      <c r="I46" s="62"/>
      <c r="J46" s="62"/>
      <c r="L46" s="62"/>
      <c r="M46" s="62"/>
      <c r="O46" s="62"/>
      <c r="P46" s="62"/>
      <c r="R46" s="62"/>
      <c r="U46" s="62"/>
      <c r="X46" s="62"/>
    </row>
    <row r="47" spans="1:35" s="32" customFormat="1" x14ac:dyDescent="0.3">
      <c r="C47" s="62"/>
      <c r="F47" s="62"/>
      <c r="I47" s="62"/>
      <c r="J47" s="62"/>
      <c r="L47" s="62"/>
      <c r="M47" s="62"/>
      <c r="O47" s="62"/>
      <c r="P47" s="62"/>
      <c r="R47" s="62"/>
      <c r="U47" s="62"/>
      <c r="X47" s="62"/>
    </row>
    <row r="48" spans="1:35" s="32" customFormat="1" x14ac:dyDescent="0.3">
      <c r="C48" s="62"/>
      <c r="F48" s="62"/>
      <c r="I48" s="62"/>
      <c r="J48" s="62"/>
      <c r="L48" s="62"/>
      <c r="M48" s="62"/>
      <c r="O48" s="62"/>
      <c r="P48" s="62"/>
      <c r="R48" s="62"/>
      <c r="U48" s="62"/>
      <c r="X48" s="62"/>
    </row>
    <row r="49" spans="3:24" s="32" customFormat="1" x14ac:dyDescent="0.3">
      <c r="C49" s="62"/>
      <c r="F49" s="62"/>
      <c r="I49" s="62"/>
      <c r="J49" s="62"/>
      <c r="L49" s="62"/>
      <c r="M49" s="62"/>
      <c r="O49" s="62"/>
      <c r="P49" s="62"/>
      <c r="R49" s="62"/>
      <c r="U49" s="62"/>
      <c r="X49" s="62"/>
    </row>
    <row r="50" spans="3:24" s="32" customFormat="1" x14ac:dyDescent="0.3">
      <c r="C50" s="62"/>
      <c r="F50" s="62"/>
      <c r="I50" s="62"/>
      <c r="J50" s="62"/>
      <c r="L50" s="62"/>
      <c r="M50" s="62"/>
      <c r="O50" s="62"/>
      <c r="P50" s="62"/>
      <c r="R50" s="62"/>
      <c r="U50" s="62"/>
      <c r="X50" s="62"/>
    </row>
    <row r="51" spans="3:24" s="32" customFormat="1" x14ac:dyDescent="0.3">
      <c r="C51" s="62"/>
      <c r="F51" s="62"/>
      <c r="I51" s="62"/>
      <c r="J51" s="62"/>
      <c r="L51" s="62"/>
      <c r="M51" s="62"/>
      <c r="O51" s="62"/>
      <c r="P51" s="62"/>
      <c r="R51" s="62"/>
      <c r="U51" s="62"/>
      <c r="X51" s="62"/>
    </row>
    <row r="52" spans="3:24" s="32" customFormat="1" x14ac:dyDescent="0.3">
      <c r="C52" s="62"/>
      <c r="F52" s="62"/>
      <c r="I52" s="62"/>
      <c r="J52" s="62"/>
      <c r="L52" s="62"/>
      <c r="M52" s="62"/>
      <c r="O52" s="62"/>
      <c r="P52" s="62"/>
      <c r="R52" s="62"/>
      <c r="U52" s="62"/>
      <c r="X52" s="62"/>
    </row>
    <row r="53" spans="3:24" s="32" customFormat="1" x14ac:dyDescent="0.3">
      <c r="C53" s="62"/>
      <c r="F53" s="62"/>
      <c r="I53" s="62"/>
      <c r="J53" s="62"/>
      <c r="L53" s="62"/>
      <c r="M53" s="62"/>
      <c r="O53" s="62"/>
      <c r="P53" s="62"/>
      <c r="R53" s="62"/>
      <c r="U53" s="62"/>
      <c r="X53" s="62"/>
    </row>
    <row r="54" spans="3:24" s="32" customFormat="1" x14ac:dyDescent="0.3">
      <c r="C54" s="62"/>
      <c r="F54" s="62"/>
      <c r="I54" s="62"/>
      <c r="J54" s="62"/>
      <c r="L54" s="62"/>
      <c r="M54" s="62"/>
      <c r="O54" s="62"/>
      <c r="P54" s="62"/>
      <c r="R54" s="62"/>
      <c r="U54" s="62"/>
      <c r="X54" s="62"/>
    </row>
  </sheetData>
  <mergeCells count="2">
    <mergeCell ref="A21:Z22"/>
    <mergeCell ref="A44:Z4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B7FF92-2E7B-4C7B-AF10-C4650E828D0A}">
          <x14:formula1>
            <xm:f>'Annual Hourly Rate'!$B$2:$B$142</xm:f>
          </x14:formula1>
          <xm:sqref>A4:A18 A27:A41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5CB4C-93C2-4169-A300-EA232F6CC73D}">
  <dimension ref="A1:Y34"/>
  <sheetViews>
    <sheetView zoomScaleNormal="100" workbookViewId="0">
      <selection activeCell="A17" sqref="A17"/>
    </sheetView>
  </sheetViews>
  <sheetFormatPr defaultRowHeight="15.6" x14ac:dyDescent="0.3"/>
  <cols>
    <col min="1" max="1" width="34.59765625" customWidth="1"/>
    <col min="2" max="9" width="12.3984375" bestFit="1" customWidth="1"/>
    <col min="10" max="25" width="8.69921875" style="32"/>
  </cols>
  <sheetData>
    <row r="1" spans="1:25" ht="36.6" x14ac:dyDescent="0.7">
      <c r="A1" s="56" t="s">
        <v>104</v>
      </c>
      <c r="B1" s="44"/>
      <c r="C1" s="44"/>
      <c r="D1" s="44"/>
      <c r="E1" s="44"/>
      <c r="F1" s="44"/>
      <c r="G1" s="44"/>
      <c r="H1" s="44"/>
      <c r="I1" s="45"/>
    </row>
    <row r="2" spans="1:25" s="36" customFormat="1" hidden="1" x14ac:dyDescent="0.3">
      <c r="A2" s="46"/>
      <c r="B2" s="47">
        <v>0</v>
      </c>
      <c r="C2" s="47">
        <v>1</v>
      </c>
      <c r="D2" s="47">
        <f t="shared" ref="D2:I2" si="0">C2+1</f>
        <v>2</v>
      </c>
      <c r="E2" s="47">
        <f t="shared" si="0"/>
        <v>3</v>
      </c>
      <c r="F2" s="47">
        <f t="shared" si="0"/>
        <v>4</v>
      </c>
      <c r="G2" s="47">
        <f t="shared" si="0"/>
        <v>5</v>
      </c>
      <c r="H2" s="47">
        <f t="shared" si="0"/>
        <v>6</v>
      </c>
      <c r="I2" s="48">
        <f t="shared" si="0"/>
        <v>7</v>
      </c>
      <c r="J2" s="40"/>
      <c r="K2" s="40"/>
      <c r="L2" s="40"/>
      <c r="M2" s="40"/>
      <c r="N2" s="40"/>
      <c r="O2" s="40"/>
      <c r="P2" s="40"/>
      <c r="Q2" s="40"/>
      <c r="R2" s="40"/>
      <c r="S2" s="40"/>
      <c r="T2" s="40"/>
      <c r="U2" s="40"/>
      <c r="V2" s="40"/>
      <c r="W2" s="40"/>
      <c r="X2" s="40"/>
      <c r="Y2" s="40"/>
    </row>
    <row r="3" spans="1:25" s="37" customFormat="1" ht="46.8" x14ac:dyDescent="0.3">
      <c r="A3" s="49" t="s">
        <v>105</v>
      </c>
      <c r="B3" s="50" t="s">
        <v>83</v>
      </c>
      <c r="C3" s="50" t="s">
        <v>85</v>
      </c>
      <c r="D3" s="50" t="s">
        <v>87</v>
      </c>
      <c r="E3" s="50" t="s">
        <v>89</v>
      </c>
      <c r="F3" s="50" t="s">
        <v>91</v>
      </c>
      <c r="G3" s="50" t="s">
        <v>93</v>
      </c>
      <c r="H3" s="50" t="s">
        <v>95</v>
      </c>
      <c r="I3" s="51" t="s">
        <v>97</v>
      </c>
      <c r="J3" s="41"/>
      <c r="K3" s="41"/>
      <c r="L3" s="41"/>
      <c r="M3" s="41"/>
      <c r="N3" s="41"/>
      <c r="O3" s="41"/>
      <c r="P3" s="41"/>
      <c r="Q3" s="41"/>
      <c r="R3" s="41"/>
      <c r="S3" s="41"/>
      <c r="T3" s="41"/>
      <c r="U3" s="41"/>
      <c r="V3" s="41"/>
      <c r="W3" s="41"/>
      <c r="X3" s="41"/>
      <c r="Y3" s="41"/>
    </row>
    <row r="4" spans="1:25" x14ac:dyDescent="0.3">
      <c r="A4" s="100"/>
      <c r="B4" s="140"/>
      <c r="C4" s="140"/>
      <c r="D4" s="140"/>
      <c r="E4" s="140"/>
      <c r="F4" s="140"/>
      <c r="G4" s="140"/>
      <c r="H4" s="140"/>
      <c r="I4" s="141"/>
    </row>
    <row r="5" spans="1:25" x14ac:dyDescent="0.3">
      <c r="A5" s="100"/>
      <c r="B5" s="140"/>
      <c r="C5" s="140"/>
      <c r="D5" s="140"/>
      <c r="E5" s="140"/>
      <c r="F5" s="140"/>
      <c r="G5" s="140"/>
      <c r="H5" s="140"/>
      <c r="I5" s="141"/>
    </row>
    <row r="6" spans="1:25" x14ac:dyDescent="0.3">
      <c r="A6" s="100"/>
      <c r="B6" s="140"/>
      <c r="C6" s="140"/>
      <c r="D6" s="140"/>
      <c r="E6" s="140"/>
      <c r="F6" s="140"/>
      <c r="G6" s="140"/>
      <c r="H6" s="140"/>
      <c r="I6" s="141"/>
      <c r="J6" s="41"/>
      <c r="K6" s="41"/>
      <c r="L6" s="41"/>
      <c r="M6" s="41"/>
      <c r="N6" s="41"/>
      <c r="O6" s="41"/>
      <c r="P6" s="41"/>
      <c r="Q6" s="41"/>
      <c r="R6" s="41"/>
      <c r="S6" s="41"/>
    </row>
    <row r="7" spans="1:25" x14ac:dyDescent="0.3">
      <c r="A7" s="100"/>
      <c r="B7" s="140"/>
      <c r="C7" s="140"/>
      <c r="D7" s="140"/>
      <c r="E7" s="140"/>
      <c r="F7" s="140"/>
      <c r="G7" s="140"/>
      <c r="H7" s="140"/>
      <c r="I7" s="141"/>
    </row>
    <row r="8" spans="1:25" x14ac:dyDescent="0.3">
      <c r="A8" s="100"/>
      <c r="B8" s="140"/>
      <c r="C8" s="140"/>
      <c r="D8" s="140"/>
      <c r="E8" s="140"/>
      <c r="F8" s="140"/>
      <c r="G8" s="140"/>
      <c r="H8" s="140"/>
      <c r="I8" s="141"/>
    </row>
    <row r="9" spans="1:25" s="34" customFormat="1" ht="16.2" thickBot="1" x14ac:dyDescent="0.35">
      <c r="A9" s="52" t="s">
        <v>98</v>
      </c>
      <c r="B9" s="54">
        <f t="shared" ref="B9:I9" si="1">SUM(B4:B8)</f>
        <v>0</v>
      </c>
      <c r="C9" s="54">
        <f t="shared" si="1"/>
        <v>0</v>
      </c>
      <c r="D9" s="54">
        <f t="shared" si="1"/>
        <v>0</v>
      </c>
      <c r="E9" s="54">
        <f t="shared" si="1"/>
        <v>0</v>
      </c>
      <c r="F9" s="54">
        <f t="shared" si="1"/>
        <v>0</v>
      </c>
      <c r="G9" s="54">
        <f t="shared" si="1"/>
        <v>0</v>
      </c>
      <c r="H9" s="54">
        <f t="shared" si="1"/>
        <v>0</v>
      </c>
      <c r="I9" s="55">
        <f t="shared" si="1"/>
        <v>0</v>
      </c>
      <c r="J9" s="41"/>
      <c r="K9" s="41"/>
      <c r="L9" s="41"/>
      <c r="M9" s="41"/>
      <c r="N9" s="41"/>
      <c r="O9" s="41"/>
      <c r="P9" s="41"/>
      <c r="Q9" s="41"/>
      <c r="R9" s="41"/>
      <c r="S9" s="41"/>
      <c r="T9" s="42"/>
      <c r="U9" s="42"/>
      <c r="V9" s="42"/>
      <c r="W9" s="42"/>
      <c r="X9" s="42"/>
      <c r="Y9" s="42"/>
    </row>
    <row r="10" spans="1:25" s="32" customFormat="1" ht="16.2" thickBot="1" x14ac:dyDescent="0.35"/>
    <row r="11" spans="1:25" s="32" customFormat="1" ht="15" customHeight="1" x14ac:dyDescent="0.3">
      <c r="A11" s="261" t="s">
        <v>106</v>
      </c>
      <c r="B11" s="262"/>
      <c r="C11" s="262"/>
      <c r="D11" s="262"/>
      <c r="E11" s="262"/>
      <c r="F11" s="262"/>
      <c r="G11" s="262"/>
      <c r="H11" s="262"/>
      <c r="I11" s="263"/>
    </row>
    <row r="12" spans="1:25" s="32" customFormat="1" ht="17.25" customHeight="1" thickBot="1" x14ac:dyDescent="0.35">
      <c r="A12" s="264"/>
      <c r="B12" s="265"/>
      <c r="C12" s="265"/>
      <c r="D12" s="265"/>
      <c r="E12" s="265"/>
      <c r="F12" s="265"/>
      <c r="G12" s="265"/>
      <c r="H12" s="265"/>
      <c r="I12" s="266"/>
      <c r="J12" s="41"/>
      <c r="K12" s="41"/>
      <c r="L12" s="41"/>
      <c r="M12" s="41"/>
      <c r="N12" s="41"/>
      <c r="O12" s="41"/>
      <c r="P12" s="41"/>
      <c r="Q12" s="41"/>
      <c r="R12" s="41"/>
      <c r="S12" s="41"/>
    </row>
    <row r="13" spans="1:25" s="32" customFormat="1" ht="16.2" thickBot="1" x14ac:dyDescent="0.35"/>
    <row r="14" spans="1:25" ht="36.6" x14ac:dyDescent="0.7">
      <c r="A14" s="56" t="s">
        <v>107</v>
      </c>
      <c r="B14" s="44"/>
      <c r="C14" s="44"/>
      <c r="D14" s="44"/>
      <c r="E14" s="44"/>
      <c r="F14" s="44"/>
      <c r="G14" s="44"/>
      <c r="H14" s="44"/>
      <c r="I14" s="45"/>
    </row>
    <row r="15" spans="1:25" s="36" customFormat="1" hidden="1" x14ac:dyDescent="0.3">
      <c r="A15" s="46"/>
      <c r="B15" s="47">
        <v>0</v>
      </c>
      <c r="C15" s="47">
        <v>1</v>
      </c>
      <c r="D15" s="47">
        <f t="shared" ref="D15:I15" si="2">C15+1</f>
        <v>2</v>
      </c>
      <c r="E15" s="47">
        <f t="shared" si="2"/>
        <v>3</v>
      </c>
      <c r="F15" s="47">
        <f t="shared" si="2"/>
        <v>4</v>
      </c>
      <c r="G15" s="47">
        <f t="shared" si="2"/>
        <v>5</v>
      </c>
      <c r="H15" s="47">
        <f t="shared" si="2"/>
        <v>6</v>
      </c>
      <c r="I15" s="48">
        <f t="shared" si="2"/>
        <v>7</v>
      </c>
      <c r="J15" s="41"/>
      <c r="K15" s="41"/>
      <c r="L15" s="41"/>
      <c r="M15" s="41"/>
      <c r="N15" s="41"/>
      <c r="O15" s="41"/>
      <c r="P15" s="41"/>
      <c r="Q15" s="41"/>
      <c r="R15" s="41"/>
      <c r="S15" s="41"/>
      <c r="T15" s="40"/>
      <c r="U15" s="40"/>
      <c r="V15" s="40"/>
      <c r="W15" s="40"/>
      <c r="X15" s="40"/>
      <c r="Y15" s="40"/>
    </row>
    <row r="16" spans="1:25" s="37" customFormat="1" ht="31.2" x14ac:dyDescent="0.3">
      <c r="A16" s="49" t="s">
        <v>108</v>
      </c>
      <c r="B16" s="50" t="s">
        <v>83</v>
      </c>
      <c r="C16" s="50" t="s">
        <v>85</v>
      </c>
      <c r="D16" s="50" t="s">
        <v>87</v>
      </c>
      <c r="E16" s="50" t="s">
        <v>89</v>
      </c>
      <c r="F16" s="50" t="s">
        <v>91</v>
      </c>
      <c r="G16" s="50" t="s">
        <v>93</v>
      </c>
      <c r="H16" s="50" t="s">
        <v>95</v>
      </c>
      <c r="I16" s="51" t="s">
        <v>97</v>
      </c>
      <c r="J16" s="32"/>
      <c r="K16" s="32"/>
      <c r="L16" s="32"/>
      <c r="M16" s="32"/>
      <c r="N16" s="32"/>
      <c r="O16" s="32"/>
      <c r="P16" s="32"/>
      <c r="Q16" s="32"/>
      <c r="R16" s="32"/>
      <c r="S16" s="32"/>
      <c r="T16" s="41"/>
      <c r="U16" s="41"/>
      <c r="V16" s="41"/>
      <c r="W16" s="41"/>
      <c r="X16" s="41"/>
      <c r="Y16" s="41"/>
    </row>
    <row r="17" spans="1:25" x14ac:dyDescent="0.3">
      <c r="A17" s="100"/>
      <c r="B17" s="140"/>
      <c r="C17" s="140"/>
      <c r="D17" s="140"/>
      <c r="E17" s="140"/>
      <c r="F17" s="140"/>
      <c r="G17" s="140"/>
      <c r="H17" s="140"/>
      <c r="I17" s="141"/>
    </row>
    <row r="18" spans="1:25" x14ac:dyDescent="0.3">
      <c r="A18" s="100"/>
      <c r="B18" s="140"/>
      <c r="C18" s="140"/>
      <c r="D18" s="140"/>
      <c r="E18" s="140"/>
      <c r="F18" s="140"/>
      <c r="G18" s="140"/>
      <c r="H18" s="140"/>
      <c r="I18" s="141"/>
      <c r="J18" s="41"/>
      <c r="K18" s="41"/>
      <c r="L18" s="41"/>
      <c r="M18" s="41"/>
      <c r="N18" s="41"/>
      <c r="O18" s="41"/>
      <c r="P18" s="41"/>
      <c r="Q18" s="41"/>
      <c r="R18" s="41"/>
      <c r="S18" s="41"/>
    </row>
    <row r="19" spans="1:25" x14ac:dyDescent="0.3">
      <c r="A19" s="100"/>
      <c r="B19" s="140"/>
      <c r="C19" s="140"/>
      <c r="D19" s="140"/>
      <c r="E19" s="140"/>
      <c r="F19" s="140"/>
      <c r="G19" s="140"/>
      <c r="H19" s="140"/>
      <c r="I19" s="141"/>
    </row>
    <row r="20" spans="1:25" x14ac:dyDescent="0.3">
      <c r="A20" s="100"/>
      <c r="B20" s="140"/>
      <c r="C20" s="140"/>
      <c r="D20" s="140"/>
      <c r="E20" s="140"/>
      <c r="F20" s="140"/>
      <c r="G20" s="140"/>
      <c r="H20" s="140"/>
      <c r="I20" s="141"/>
    </row>
    <row r="21" spans="1:25" x14ac:dyDescent="0.3">
      <c r="A21" s="100"/>
      <c r="B21" s="140"/>
      <c r="C21" s="140"/>
      <c r="D21" s="140"/>
      <c r="E21" s="140"/>
      <c r="F21" s="140"/>
      <c r="G21" s="140"/>
      <c r="H21" s="140"/>
      <c r="I21" s="141"/>
      <c r="J21" s="41"/>
      <c r="K21" s="41"/>
      <c r="L21" s="41"/>
      <c r="M21" s="41"/>
      <c r="N21" s="41"/>
      <c r="O21" s="41"/>
      <c r="P21" s="41"/>
      <c r="Q21" s="41"/>
      <c r="R21" s="41"/>
      <c r="S21" s="41"/>
    </row>
    <row r="22" spans="1:25" s="34" customFormat="1" ht="16.2" thickBot="1" x14ac:dyDescent="0.35">
      <c r="A22" s="52" t="s">
        <v>102</v>
      </c>
      <c r="B22" s="54">
        <f t="shared" ref="B22:I22" si="3">SUM(B17:B21)</f>
        <v>0</v>
      </c>
      <c r="C22" s="54">
        <f t="shared" si="3"/>
        <v>0</v>
      </c>
      <c r="D22" s="54">
        <f t="shared" si="3"/>
        <v>0</v>
      </c>
      <c r="E22" s="54">
        <f t="shared" si="3"/>
        <v>0</v>
      </c>
      <c r="F22" s="54">
        <f t="shared" si="3"/>
        <v>0</v>
      </c>
      <c r="G22" s="54">
        <f t="shared" si="3"/>
        <v>0</v>
      </c>
      <c r="H22" s="54">
        <f t="shared" si="3"/>
        <v>0</v>
      </c>
      <c r="I22" s="55">
        <f t="shared" si="3"/>
        <v>0</v>
      </c>
      <c r="J22" s="32"/>
      <c r="K22" s="32"/>
      <c r="L22" s="32"/>
      <c r="M22" s="32"/>
      <c r="N22" s="32"/>
      <c r="O22" s="32"/>
      <c r="P22" s="32"/>
      <c r="Q22" s="32"/>
      <c r="R22" s="32"/>
      <c r="S22" s="32"/>
      <c r="T22" s="42"/>
      <c r="U22" s="42"/>
      <c r="V22" s="42"/>
      <c r="W22" s="42"/>
      <c r="X22" s="42"/>
      <c r="Y22" s="42"/>
    </row>
    <row r="23" spans="1:25" s="32" customFormat="1" ht="16.2" thickBot="1" x14ac:dyDescent="0.35"/>
    <row r="24" spans="1:25" s="32" customFormat="1" x14ac:dyDescent="0.3">
      <c r="A24" s="261" t="s">
        <v>109</v>
      </c>
      <c r="B24" s="262"/>
      <c r="C24" s="262"/>
      <c r="D24" s="262"/>
      <c r="E24" s="262"/>
      <c r="F24" s="262"/>
      <c r="G24" s="262"/>
      <c r="H24" s="262"/>
      <c r="I24" s="263"/>
    </row>
    <row r="25" spans="1:25" s="32" customFormat="1" ht="16.2" thickBot="1" x14ac:dyDescent="0.35">
      <c r="A25" s="264"/>
      <c r="B25" s="265"/>
      <c r="C25" s="265"/>
      <c r="D25" s="265"/>
      <c r="E25" s="265"/>
      <c r="F25" s="265"/>
      <c r="G25" s="265"/>
      <c r="H25" s="265"/>
      <c r="I25" s="266"/>
    </row>
    <row r="26" spans="1:25" s="32" customFormat="1" x14ac:dyDescent="0.3"/>
    <row r="27" spans="1:25" s="32" customFormat="1" x14ac:dyDescent="0.3"/>
    <row r="28" spans="1:25" s="32" customFormat="1" x14ac:dyDescent="0.3"/>
    <row r="29" spans="1:25" s="32" customFormat="1" x14ac:dyDescent="0.3"/>
    <row r="30" spans="1:25" s="32" customFormat="1" x14ac:dyDescent="0.3"/>
    <row r="31" spans="1:25" s="32" customFormat="1" x14ac:dyDescent="0.3"/>
    <row r="32" spans="1:25" s="32" customFormat="1" x14ac:dyDescent="0.3"/>
    <row r="33" s="32" customFormat="1" x14ac:dyDescent="0.3"/>
    <row r="34" s="32" customFormat="1" x14ac:dyDescent="0.3"/>
  </sheetData>
  <mergeCells count="2">
    <mergeCell ref="A11:I12"/>
    <mergeCell ref="A24:I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0DD65-3C08-4416-B0E2-E96A28E4E677}">
  <dimension ref="A1:BC36"/>
  <sheetViews>
    <sheetView zoomScale="80" zoomScaleNormal="80" workbookViewId="0">
      <selection activeCell="A4" sqref="A4"/>
    </sheetView>
  </sheetViews>
  <sheetFormatPr defaultRowHeight="15.6" outlineLevelCol="1" x14ac:dyDescent="0.3"/>
  <cols>
    <col min="1" max="1" width="15.19921875" customWidth="1"/>
    <col min="2" max="25" width="8.69921875" customWidth="1" outlineLevel="1"/>
    <col min="26" max="26" width="8.69921875"/>
    <col min="34" max="44" width="8.69921875" style="32"/>
    <col min="45" max="55" width="9" style="32"/>
  </cols>
  <sheetData>
    <row r="1" spans="1:33" ht="31.8" thickBot="1" x14ac:dyDescent="0.65">
      <c r="A1" s="93" t="s">
        <v>110</v>
      </c>
      <c r="B1" s="96"/>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7"/>
    </row>
    <row r="2" spans="1:33" ht="16.2" thickBot="1" x14ac:dyDescent="0.35">
      <c r="A2" s="94"/>
      <c r="B2" s="90" t="s">
        <v>111</v>
      </c>
      <c r="C2" s="91"/>
      <c r="D2" s="91"/>
      <c r="E2" s="91"/>
      <c r="F2" s="91"/>
      <c r="G2" s="91"/>
      <c r="H2" s="91"/>
      <c r="I2" s="92"/>
      <c r="J2" s="90" t="s">
        <v>112</v>
      </c>
      <c r="K2" s="91"/>
      <c r="L2" s="91"/>
      <c r="M2" s="91"/>
      <c r="N2" s="91"/>
      <c r="O2" s="91"/>
      <c r="P2" s="91"/>
      <c r="Q2" s="92"/>
      <c r="R2" s="90" t="s">
        <v>113</v>
      </c>
      <c r="S2" s="91"/>
      <c r="T2" s="91"/>
      <c r="U2" s="91"/>
      <c r="V2" s="91"/>
      <c r="W2" s="91"/>
      <c r="X2" s="91"/>
      <c r="Y2" s="92"/>
      <c r="Z2" s="90" t="s">
        <v>114</v>
      </c>
      <c r="AA2" s="91"/>
      <c r="AB2" s="91"/>
      <c r="AC2" s="91"/>
      <c r="AD2" s="91"/>
      <c r="AE2" s="91"/>
      <c r="AF2" s="91"/>
      <c r="AG2" s="92"/>
    </row>
    <row r="3" spans="1:33" x14ac:dyDescent="0.3">
      <c r="A3" s="95" t="s">
        <v>115</v>
      </c>
      <c r="B3" s="86" t="s">
        <v>116</v>
      </c>
      <c r="C3" s="87" t="s">
        <v>117</v>
      </c>
      <c r="D3" s="87" t="s">
        <v>118</v>
      </c>
      <c r="E3" s="87" t="s">
        <v>119</v>
      </c>
      <c r="F3" s="87" t="s">
        <v>120</v>
      </c>
      <c r="G3" s="87" t="s">
        <v>121</v>
      </c>
      <c r="H3" s="87" t="s">
        <v>122</v>
      </c>
      <c r="I3" s="88" t="s">
        <v>123</v>
      </c>
      <c r="J3" s="86" t="s">
        <v>116</v>
      </c>
      <c r="K3" s="87" t="s">
        <v>117</v>
      </c>
      <c r="L3" s="87" t="s">
        <v>118</v>
      </c>
      <c r="M3" s="87" t="s">
        <v>119</v>
      </c>
      <c r="N3" s="87" t="s">
        <v>120</v>
      </c>
      <c r="O3" s="87" t="s">
        <v>121</v>
      </c>
      <c r="P3" s="87" t="s">
        <v>122</v>
      </c>
      <c r="Q3" s="88" t="s">
        <v>123</v>
      </c>
      <c r="R3" s="86" t="s">
        <v>116</v>
      </c>
      <c r="S3" s="87" t="s">
        <v>117</v>
      </c>
      <c r="T3" s="87" t="s">
        <v>118</v>
      </c>
      <c r="U3" s="87" t="s">
        <v>119</v>
      </c>
      <c r="V3" s="87" t="s">
        <v>120</v>
      </c>
      <c r="W3" s="87" t="s">
        <v>121</v>
      </c>
      <c r="X3" s="87" t="s">
        <v>122</v>
      </c>
      <c r="Y3" s="88" t="s">
        <v>123</v>
      </c>
      <c r="Z3" s="151" t="s">
        <v>83</v>
      </c>
      <c r="AA3" s="152" t="s">
        <v>85</v>
      </c>
      <c r="AB3" s="152" t="s">
        <v>87</v>
      </c>
      <c r="AC3" s="152" t="s">
        <v>89</v>
      </c>
      <c r="AD3" s="152" t="s">
        <v>91</v>
      </c>
      <c r="AE3" s="152" t="s">
        <v>93</v>
      </c>
      <c r="AF3" s="152" t="s">
        <v>95</v>
      </c>
      <c r="AG3" s="153" t="s">
        <v>97</v>
      </c>
    </row>
    <row r="4" spans="1:33" x14ac:dyDescent="0.3">
      <c r="A4" s="145"/>
      <c r="B4" s="100"/>
      <c r="C4" s="101"/>
      <c r="D4" s="101"/>
      <c r="E4" s="101"/>
      <c r="F4" s="101"/>
      <c r="G4" s="101"/>
      <c r="H4" s="101"/>
      <c r="I4" s="146"/>
      <c r="J4" s="100"/>
      <c r="K4" s="101"/>
      <c r="L4" s="101"/>
      <c r="M4" s="101"/>
      <c r="N4" s="101"/>
      <c r="O4" s="101"/>
      <c r="P4" s="101"/>
      <c r="Q4" s="146"/>
      <c r="R4" s="100"/>
      <c r="S4" s="101"/>
      <c r="T4" s="101"/>
      <c r="U4" s="101"/>
      <c r="V4" s="101"/>
      <c r="W4" s="101"/>
      <c r="X4" s="101"/>
      <c r="Y4" s="146"/>
      <c r="Z4" s="154">
        <f>SUM(R4,J4,B4)</f>
        <v>0</v>
      </c>
      <c r="AA4" s="155">
        <f t="shared" ref="AA4:AA9" si="0">SUM(S4,K4,C4)</f>
        <v>0</v>
      </c>
      <c r="AB4" s="155">
        <f t="shared" ref="AB4:AB9" si="1">SUM(T4,L4,D4)</f>
        <v>0</v>
      </c>
      <c r="AC4" s="155">
        <f t="shared" ref="AC4:AC9" si="2">SUM(U4,M4,E4)</f>
        <v>0</v>
      </c>
      <c r="AD4" s="155">
        <f t="shared" ref="AD4:AD9" si="3">SUM(V4,N4,F4)</f>
        <v>0</v>
      </c>
      <c r="AE4" s="155">
        <f t="shared" ref="AE4:AE9" si="4">SUM(W4,O4,G4)</f>
        <v>0</v>
      </c>
      <c r="AF4" s="155">
        <f t="shared" ref="AF4:AF9" si="5">SUM(X4,P4,H4)</f>
        <v>0</v>
      </c>
      <c r="AG4" s="156">
        <f t="shared" ref="AG4:AG9" si="6">SUM(Y4,Q4,I4)</f>
        <v>0</v>
      </c>
    </row>
    <row r="5" spans="1:33" x14ac:dyDescent="0.3">
      <c r="A5" s="145"/>
      <c r="B5" s="100"/>
      <c r="C5" s="101"/>
      <c r="D5" s="101"/>
      <c r="E5" s="101"/>
      <c r="F5" s="101"/>
      <c r="G5" s="101"/>
      <c r="H5" s="101"/>
      <c r="I5" s="146"/>
      <c r="J5" s="100"/>
      <c r="K5" s="101"/>
      <c r="L5" s="101"/>
      <c r="M5" s="101"/>
      <c r="N5" s="101"/>
      <c r="O5" s="101"/>
      <c r="P5" s="101"/>
      <c r="Q5" s="146"/>
      <c r="R5" s="100"/>
      <c r="S5" s="101"/>
      <c r="T5" s="101"/>
      <c r="U5" s="101"/>
      <c r="V5" s="101"/>
      <c r="W5" s="101"/>
      <c r="X5" s="101"/>
      <c r="Y5" s="146"/>
      <c r="Z5" s="154">
        <f t="shared" ref="Z5:Z9" si="7">SUM(R5,J5,B5)</f>
        <v>0</v>
      </c>
      <c r="AA5" s="155">
        <f t="shared" si="0"/>
        <v>0</v>
      </c>
      <c r="AB5" s="155">
        <f t="shared" si="1"/>
        <v>0</v>
      </c>
      <c r="AC5" s="155">
        <f t="shared" si="2"/>
        <v>0</v>
      </c>
      <c r="AD5" s="155">
        <f t="shared" si="3"/>
        <v>0</v>
      </c>
      <c r="AE5" s="155">
        <f t="shared" si="4"/>
        <v>0</v>
      </c>
      <c r="AF5" s="155">
        <f t="shared" si="5"/>
        <v>0</v>
      </c>
      <c r="AG5" s="156">
        <f t="shared" si="6"/>
        <v>0</v>
      </c>
    </row>
    <row r="6" spans="1:33" x14ac:dyDescent="0.3">
      <c r="A6" s="145"/>
      <c r="B6" s="100"/>
      <c r="C6" s="101"/>
      <c r="D6" s="101"/>
      <c r="E6" s="101"/>
      <c r="F6" s="101"/>
      <c r="G6" s="101"/>
      <c r="H6" s="101"/>
      <c r="I6" s="146"/>
      <c r="J6" s="100"/>
      <c r="K6" s="101"/>
      <c r="L6" s="101"/>
      <c r="M6" s="101"/>
      <c r="N6" s="101"/>
      <c r="O6" s="101"/>
      <c r="P6" s="101"/>
      <c r="Q6" s="146"/>
      <c r="R6" s="100"/>
      <c r="S6" s="101"/>
      <c r="T6" s="101"/>
      <c r="U6" s="101"/>
      <c r="V6" s="101"/>
      <c r="W6" s="101"/>
      <c r="X6" s="101"/>
      <c r="Y6" s="146"/>
      <c r="Z6" s="154">
        <f t="shared" si="7"/>
        <v>0</v>
      </c>
      <c r="AA6" s="155">
        <f t="shared" si="0"/>
        <v>0</v>
      </c>
      <c r="AB6" s="155">
        <f t="shared" si="1"/>
        <v>0</v>
      </c>
      <c r="AC6" s="155">
        <f t="shared" si="2"/>
        <v>0</v>
      </c>
      <c r="AD6" s="155">
        <f t="shared" si="3"/>
        <v>0</v>
      </c>
      <c r="AE6" s="155">
        <f t="shared" si="4"/>
        <v>0</v>
      </c>
      <c r="AF6" s="155">
        <f t="shared" si="5"/>
        <v>0</v>
      </c>
      <c r="AG6" s="156">
        <f t="shared" si="6"/>
        <v>0</v>
      </c>
    </row>
    <row r="7" spans="1:33" x14ac:dyDescent="0.3">
      <c r="A7" s="145"/>
      <c r="B7" s="100"/>
      <c r="C7" s="101"/>
      <c r="D7" s="101"/>
      <c r="E7" s="101"/>
      <c r="F7" s="101"/>
      <c r="G7" s="101"/>
      <c r="H7" s="101"/>
      <c r="I7" s="146"/>
      <c r="J7" s="100"/>
      <c r="K7" s="101"/>
      <c r="L7" s="101"/>
      <c r="M7" s="101"/>
      <c r="N7" s="101"/>
      <c r="O7" s="101"/>
      <c r="P7" s="101"/>
      <c r="Q7" s="146"/>
      <c r="R7" s="100"/>
      <c r="S7" s="101"/>
      <c r="T7" s="101"/>
      <c r="U7" s="101"/>
      <c r="V7" s="101"/>
      <c r="W7" s="101"/>
      <c r="X7" s="101"/>
      <c r="Y7" s="146"/>
      <c r="Z7" s="154">
        <f t="shared" si="7"/>
        <v>0</v>
      </c>
      <c r="AA7" s="155">
        <f t="shared" si="0"/>
        <v>0</v>
      </c>
      <c r="AB7" s="155">
        <f t="shared" si="1"/>
        <v>0</v>
      </c>
      <c r="AC7" s="155">
        <f t="shared" si="2"/>
        <v>0</v>
      </c>
      <c r="AD7" s="155">
        <f t="shared" si="3"/>
        <v>0</v>
      </c>
      <c r="AE7" s="155">
        <f t="shared" si="4"/>
        <v>0</v>
      </c>
      <c r="AF7" s="155">
        <f t="shared" si="5"/>
        <v>0</v>
      </c>
      <c r="AG7" s="156">
        <f t="shared" si="6"/>
        <v>0</v>
      </c>
    </row>
    <row r="8" spans="1:33" x14ac:dyDescent="0.3">
      <c r="A8" s="145"/>
      <c r="B8" s="100"/>
      <c r="C8" s="101"/>
      <c r="D8" s="101"/>
      <c r="E8" s="101"/>
      <c r="F8" s="101"/>
      <c r="G8" s="101"/>
      <c r="H8" s="101"/>
      <c r="I8" s="146"/>
      <c r="J8" s="100"/>
      <c r="K8" s="101"/>
      <c r="L8" s="101"/>
      <c r="M8" s="101"/>
      <c r="N8" s="101"/>
      <c r="O8" s="101"/>
      <c r="P8" s="101"/>
      <c r="Q8" s="146"/>
      <c r="R8" s="100"/>
      <c r="S8" s="101"/>
      <c r="T8" s="101"/>
      <c r="U8" s="101"/>
      <c r="V8" s="101"/>
      <c r="W8" s="101"/>
      <c r="X8" s="101"/>
      <c r="Y8" s="146"/>
      <c r="Z8" s="154">
        <f t="shared" si="7"/>
        <v>0</v>
      </c>
      <c r="AA8" s="155">
        <f t="shared" si="0"/>
        <v>0</v>
      </c>
      <c r="AB8" s="155">
        <f t="shared" si="1"/>
        <v>0</v>
      </c>
      <c r="AC8" s="155">
        <f t="shared" si="2"/>
        <v>0</v>
      </c>
      <c r="AD8" s="155">
        <f t="shared" si="3"/>
        <v>0</v>
      </c>
      <c r="AE8" s="155">
        <f t="shared" si="4"/>
        <v>0</v>
      </c>
      <c r="AF8" s="155">
        <f t="shared" si="5"/>
        <v>0</v>
      </c>
      <c r="AG8" s="156">
        <f t="shared" si="6"/>
        <v>0</v>
      </c>
    </row>
    <row r="9" spans="1:33" x14ac:dyDescent="0.3">
      <c r="A9" s="145"/>
      <c r="B9" s="100"/>
      <c r="C9" s="101"/>
      <c r="D9" s="101"/>
      <c r="E9" s="101"/>
      <c r="F9" s="101"/>
      <c r="G9" s="101"/>
      <c r="H9" s="101"/>
      <c r="I9" s="146"/>
      <c r="J9" s="100"/>
      <c r="K9" s="101"/>
      <c r="L9" s="101"/>
      <c r="M9" s="101"/>
      <c r="N9" s="101"/>
      <c r="O9" s="101"/>
      <c r="P9" s="101"/>
      <c r="Q9" s="146"/>
      <c r="R9" s="100"/>
      <c r="S9" s="101"/>
      <c r="T9" s="101"/>
      <c r="U9" s="101"/>
      <c r="V9" s="101"/>
      <c r="W9" s="101"/>
      <c r="X9" s="101"/>
      <c r="Y9" s="146"/>
      <c r="Z9" s="154">
        <f t="shared" si="7"/>
        <v>0</v>
      </c>
      <c r="AA9" s="155">
        <f t="shared" si="0"/>
        <v>0</v>
      </c>
      <c r="AB9" s="155">
        <f t="shared" si="1"/>
        <v>0</v>
      </c>
      <c r="AC9" s="155">
        <f t="shared" si="2"/>
        <v>0</v>
      </c>
      <c r="AD9" s="155">
        <f t="shared" si="3"/>
        <v>0</v>
      </c>
      <c r="AE9" s="155">
        <f t="shared" si="4"/>
        <v>0</v>
      </c>
      <c r="AF9" s="155">
        <f t="shared" si="5"/>
        <v>0</v>
      </c>
      <c r="AG9" s="156">
        <f t="shared" si="6"/>
        <v>0</v>
      </c>
    </row>
    <row r="10" spans="1:33" ht="16.2" thickBot="1" x14ac:dyDescent="0.35">
      <c r="A10" s="147" t="s">
        <v>124</v>
      </c>
      <c r="B10" s="148"/>
      <c r="C10" s="149"/>
      <c r="D10" s="149"/>
      <c r="E10" s="149"/>
      <c r="F10" s="149"/>
      <c r="G10" s="149"/>
      <c r="H10" s="149"/>
      <c r="I10" s="150"/>
      <c r="J10" s="148"/>
      <c r="K10" s="149"/>
      <c r="L10" s="149"/>
      <c r="M10" s="149"/>
      <c r="N10" s="149"/>
      <c r="O10" s="149"/>
      <c r="P10" s="149"/>
      <c r="Q10" s="150"/>
      <c r="R10" s="148"/>
      <c r="S10" s="149"/>
      <c r="T10" s="149"/>
      <c r="U10" s="149"/>
      <c r="V10" s="149"/>
      <c r="W10" s="149"/>
      <c r="X10" s="149"/>
      <c r="Y10" s="150"/>
      <c r="Z10" s="157">
        <f>SUM(Z4:Z9)</f>
        <v>0</v>
      </c>
      <c r="AA10" s="158">
        <f t="shared" ref="AA10:AG10" si="8">SUM(AA4:AA9)</f>
        <v>0</v>
      </c>
      <c r="AB10" s="158">
        <f t="shared" si="8"/>
        <v>0</v>
      </c>
      <c r="AC10" s="158">
        <f t="shared" si="8"/>
        <v>0</v>
      </c>
      <c r="AD10" s="158">
        <f t="shared" si="8"/>
        <v>0</v>
      </c>
      <c r="AE10" s="158">
        <f t="shared" si="8"/>
        <v>0</v>
      </c>
      <c r="AF10" s="158">
        <f t="shared" si="8"/>
        <v>0</v>
      </c>
      <c r="AG10" s="159">
        <f t="shared" si="8"/>
        <v>0</v>
      </c>
    </row>
    <row r="11" spans="1:33" s="32" customFormat="1" ht="16.2" thickBot="1" x14ac:dyDescent="0.35">
      <c r="Z11" s="160"/>
      <c r="AA11" s="160"/>
      <c r="AB11" s="160"/>
      <c r="AC11" s="160"/>
      <c r="AD11" s="160"/>
      <c r="AE11" s="160"/>
      <c r="AF11" s="160"/>
      <c r="AG11" s="160"/>
    </row>
    <row r="12" spans="1:33" s="32" customFormat="1" ht="15.75" customHeight="1" x14ac:dyDescent="0.3">
      <c r="A12" s="261" t="s">
        <v>125</v>
      </c>
      <c r="B12" s="262"/>
      <c r="C12" s="262"/>
      <c r="D12" s="262"/>
      <c r="E12" s="262"/>
      <c r="F12" s="262"/>
      <c r="G12" s="262"/>
      <c r="H12" s="262"/>
      <c r="I12" s="263"/>
      <c r="Z12" s="160"/>
      <c r="AA12" s="160"/>
      <c r="AB12" s="160"/>
      <c r="AC12" s="160"/>
      <c r="AD12" s="160"/>
      <c r="AE12" s="160"/>
      <c r="AF12" s="160"/>
      <c r="AG12" s="160"/>
    </row>
    <row r="13" spans="1:33" s="32" customFormat="1" ht="15.75" customHeight="1" x14ac:dyDescent="0.3">
      <c r="A13" s="267"/>
      <c r="B13" s="268"/>
      <c r="C13" s="268"/>
      <c r="D13" s="268"/>
      <c r="E13" s="268"/>
      <c r="F13" s="268"/>
      <c r="G13" s="268"/>
      <c r="H13" s="268"/>
      <c r="I13" s="269"/>
      <c r="Z13" s="160"/>
      <c r="AA13" s="160"/>
      <c r="AB13" s="160"/>
      <c r="AC13" s="160"/>
      <c r="AD13" s="160"/>
      <c r="AE13" s="160"/>
      <c r="AF13" s="160"/>
      <c r="AG13" s="160"/>
    </row>
    <row r="14" spans="1:33" s="32" customFormat="1" ht="15.75" customHeight="1" x14ac:dyDescent="0.3">
      <c r="A14" s="267"/>
      <c r="B14" s="268"/>
      <c r="C14" s="268"/>
      <c r="D14" s="268"/>
      <c r="E14" s="268"/>
      <c r="F14" s="268"/>
      <c r="G14" s="268"/>
      <c r="H14" s="268"/>
      <c r="I14" s="269"/>
      <c r="Z14" s="160"/>
      <c r="AA14" s="160"/>
      <c r="AB14" s="160"/>
      <c r="AC14" s="160"/>
      <c r="AD14" s="160"/>
      <c r="AE14" s="160"/>
      <c r="AF14" s="160"/>
      <c r="AG14" s="160"/>
    </row>
    <row r="15" spans="1:33" s="32" customFormat="1" ht="15.75" customHeight="1" thickBot="1" x14ac:dyDescent="0.35">
      <c r="A15" s="264"/>
      <c r="B15" s="265"/>
      <c r="C15" s="265"/>
      <c r="D15" s="265"/>
      <c r="E15" s="265"/>
      <c r="F15" s="265"/>
      <c r="G15" s="265"/>
      <c r="H15" s="265"/>
      <c r="I15" s="266"/>
      <c r="Z15" s="160"/>
      <c r="AA15" s="160"/>
      <c r="AB15" s="160"/>
      <c r="AC15" s="160"/>
      <c r="AD15" s="160"/>
      <c r="AE15" s="160"/>
      <c r="AF15" s="160"/>
      <c r="AG15" s="160"/>
    </row>
    <row r="16" spans="1:33" s="32" customFormat="1" ht="16.2" thickBot="1" x14ac:dyDescent="0.35">
      <c r="Z16" s="160"/>
      <c r="AA16" s="160"/>
      <c r="AB16" s="160"/>
      <c r="AC16" s="160"/>
      <c r="AD16" s="160"/>
      <c r="AE16" s="160"/>
      <c r="AF16" s="160"/>
      <c r="AG16" s="160"/>
    </row>
    <row r="17" spans="1:33" ht="31.8" thickBot="1" x14ac:dyDescent="0.65">
      <c r="A17" s="93" t="s">
        <v>126</v>
      </c>
      <c r="B17" s="96"/>
      <c r="C17" s="96"/>
      <c r="D17" s="96"/>
      <c r="E17" s="96"/>
      <c r="F17" s="96"/>
      <c r="G17" s="96"/>
      <c r="H17" s="96"/>
      <c r="I17" s="96"/>
      <c r="J17" s="96"/>
      <c r="K17" s="96"/>
      <c r="L17" s="96"/>
      <c r="M17" s="96"/>
      <c r="N17" s="96"/>
      <c r="O17" s="96"/>
      <c r="P17" s="96"/>
      <c r="Q17" s="96"/>
      <c r="R17" s="96"/>
      <c r="S17" s="96"/>
      <c r="T17" s="96"/>
      <c r="U17" s="96"/>
      <c r="V17" s="96"/>
      <c r="W17" s="96"/>
      <c r="X17" s="96"/>
      <c r="Y17" s="96"/>
      <c r="Z17" s="161"/>
      <c r="AA17" s="161"/>
      <c r="AB17" s="161"/>
      <c r="AC17" s="161"/>
      <c r="AD17" s="161"/>
      <c r="AE17" s="161"/>
      <c r="AF17" s="161"/>
      <c r="AG17" s="162"/>
    </row>
    <row r="18" spans="1:33" ht="16.2" thickBot="1" x14ac:dyDescent="0.35">
      <c r="A18" s="94"/>
      <c r="B18" s="90" t="s">
        <v>111</v>
      </c>
      <c r="C18" s="91"/>
      <c r="D18" s="91"/>
      <c r="E18" s="91"/>
      <c r="F18" s="91"/>
      <c r="G18" s="91"/>
      <c r="H18" s="91"/>
      <c r="I18" s="92"/>
      <c r="J18" s="90" t="s">
        <v>112</v>
      </c>
      <c r="K18" s="91"/>
      <c r="L18" s="91"/>
      <c r="M18" s="91"/>
      <c r="N18" s="91"/>
      <c r="O18" s="91"/>
      <c r="P18" s="91"/>
      <c r="Q18" s="92"/>
      <c r="R18" s="90" t="s">
        <v>113</v>
      </c>
      <c r="S18" s="91"/>
      <c r="T18" s="91"/>
      <c r="U18" s="91"/>
      <c r="V18" s="91"/>
      <c r="W18" s="91"/>
      <c r="X18" s="91"/>
      <c r="Y18" s="92"/>
      <c r="Z18" s="163" t="s">
        <v>127</v>
      </c>
      <c r="AA18" s="164"/>
      <c r="AB18" s="164"/>
      <c r="AC18" s="164"/>
      <c r="AD18" s="164"/>
      <c r="AE18" s="164"/>
      <c r="AF18" s="164"/>
      <c r="AG18" s="165"/>
    </row>
    <row r="19" spans="1:33" x14ac:dyDescent="0.3">
      <c r="A19" s="95" t="s">
        <v>115</v>
      </c>
      <c r="B19" s="86" t="s">
        <v>116</v>
      </c>
      <c r="C19" s="87" t="s">
        <v>117</v>
      </c>
      <c r="D19" s="87" t="s">
        <v>118</v>
      </c>
      <c r="E19" s="87" t="s">
        <v>119</v>
      </c>
      <c r="F19" s="87" t="s">
        <v>120</v>
      </c>
      <c r="G19" s="87" t="s">
        <v>121</v>
      </c>
      <c r="H19" s="87" t="s">
        <v>122</v>
      </c>
      <c r="I19" s="88" t="s">
        <v>123</v>
      </c>
      <c r="J19" s="86" t="s">
        <v>116</v>
      </c>
      <c r="K19" s="87" t="s">
        <v>117</v>
      </c>
      <c r="L19" s="87" t="s">
        <v>118</v>
      </c>
      <c r="M19" s="87" t="s">
        <v>119</v>
      </c>
      <c r="N19" s="87" t="s">
        <v>120</v>
      </c>
      <c r="O19" s="87" t="s">
        <v>121</v>
      </c>
      <c r="P19" s="87" t="s">
        <v>122</v>
      </c>
      <c r="Q19" s="88" t="s">
        <v>123</v>
      </c>
      <c r="R19" s="86" t="s">
        <v>116</v>
      </c>
      <c r="S19" s="87" t="s">
        <v>117</v>
      </c>
      <c r="T19" s="87" t="s">
        <v>118</v>
      </c>
      <c r="U19" s="87" t="s">
        <v>119</v>
      </c>
      <c r="V19" s="87" t="s">
        <v>120</v>
      </c>
      <c r="W19" s="87" t="s">
        <v>121</v>
      </c>
      <c r="X19" s="87" t="s">
        <v>122</v>
      </c>
      <c r="Y19" s="88" t="s">
        <v>123</v>
      </c>
      <c r="Z19" s="151" t="s">
        <v>83</v>
      </c>
      <c r="AA19" s="152" t="s">
        <v>85</v>
      </c>
      <c r="AB19" s="152" t="s">
        <v>87</v>
      </c>
      <c r="AC19" s="152" t="s">
        <v>89</v>
      </c>
      <c r="AD19" s="152" t="s">
        <v>91</v>
      </c>
      <c r="AE19" s="152" t="s">
        <v>93</v>
      </c>
      <c r="AF19" s="152" t="s">
        <v>95</v>
      </c>
      <c r="AG19" s="153" t="s">
        <v>97</v>
      </c>
    </row>
    <row r="20" spans="1:33" x14ac:dyDescent="0.3">
      <c r="A20" s="145"/>
      <c r="B20" s="100"/>
      <c r="C20" s="101"/>
      <c r="D20" s="101"/>
      <c r="E20" s="101"/>
      <c r="F20" s="101"/>
      <c r="G20" s="101"/>
      <c r="H20" s="101"/>
      <c r="I20" s="146"/>
      <c r="J20" s="100"/>
      <c r="K20" s="101"/>
      <c r="L20" s="101"/>
      <c r="M20" s="101"/>
      <c r="N20" s="101"/>
      <c r="O20" s="101"/>
      <c r="P20" s="101"/>
      <c r="Q20" s="146"/>
      <c r="R20" s="100"/>
      <c r="S20" s="101"/>
      <c r="T20" s="101"/>
      <c r="U20" s="101"/>
      <c r="V20" s="101"/>
      <c r="W20" s="101"/>
      <c r="X20" s="101"/>
      <c r="Y20" s="146"/>
      <c r="Z20" s="154">
        <f t="shared" ref="Z20:AG25" si="9">SUM(R20,J20,B20)</f>
        <v>0</v>
      </c>
      <c r="AA20" s="155">
        <f t="shared" si="9"/>
        <v>0</v>
      </c>
      <c r="AB20" s="155">
        <f t="shared" si="9"/>
        <v>0</v>
      </c>
      <c r="AC20" s="155">
        <f t="shared" si="9"/>
        <v>0</v>
      </c>
      <c r="AD20" s="155">
        <f t="shared" si="9"/>
        <v>0</v>
      </c>
      <c r="AE20" s="155">
        <f t="shared" si="9"/>
        <v>0</v>
      </c>
      <c r="AF20" s="155">
        <f t="shared" si="9"/>
        <v>0</v>
      </c>
      <c r="AG20" s="156">
        <f t="shared" si="9"/>
        <v>0</v>
      </c>
    </row>
    <row r="21" spans="1:33" x14ac:dyDescent="0.3">
      <c r="A21" s="145"/>
      <c r="B21" s="100"/>
      <c r="C21" s="101"/>
      <c r="D21" s="101"/>
      <c r="E21" s="101"/>
      <c r="F21" s="101"/>
      <c r="G21" s="101"/>
      <c r="H21" s="101"/>
      <c r="I21" s="146"/>
      <c r="J21" s="100"/>
      <c r="K21" s="101"/>
      <c r="L21" s="101"/>
      <c r="M21" s="101"/>
      <c r="N21" s="101"/>
      <c r="O21" s="101"/>
      <c r="P21" s="101"/>
      <c r="Q21" s="146"/>
      <c r="R21" s="100"/>
      <c r="S21" s="101"/>
      <c r="T21" s="101"/>
      <c r="U21" s="101"/>
      <c r="V21" s="101"/>
      <c r="W21" s="101"/>
      <c r="X21" s="101"/>
      <c r="Y21" s="146"/>
      <c r="Z21" s="154">
        <f t="shared" si="9"/>
        <v>0</v>
      </c>
      <c r="AA21" s="155">
        <f t="shared" si="9"/>
        <v>0</v>
      </c>
      <c r="AB21" s="155">
        <f t="shared" si="9"/>
        <v>0</v>
      </c>
      <c r="AC21" s="155">
        <f t="shared" si="9"/>
        <v>0</v>
      </c>
      <c r="AD21" s="155">
        <f t="shared" si="9"/>
        <v>0</v>
      </c>
      <c r="AE21" s="155">
        <f t="shared" si="9"/>
        <v>0</v>
      </c>
      <c r="AF21" s="155">
        <f t="shared" si="9"/>
        <v>0</v>
      </c>
      <c r="AG21" s="156">
        <f t="shared" si="9"/>
        <v>0</v>
      </c>
    </row>
    <row r="22" spans="1:33" x14ac:dyDescent="0.3">
      <c r="A22" s="145"/>
      <c r="B22" s="100"/>
      <c r="C22" s="101"/>
      <c r="D22" s="101"/>
      <c r="E22" s="101"/>
      <c r="F22" s="101"/>
      <c r="G22" s="101"/>
      <c r="H22" s="101"/>
      <c r="I22" s="146"/>
      <c r="J22" s="100"/>
      <c r="K22" s="101"/>
      <c r="L22" s="101"/>
      <c r="M22" s="101"/>
      <c r="N22" s="101"/>
      <c r="O22" s="101"/>
      <c r="P22" s="101"/>
      <c r="Q22" s="146"/>
      <c r="R22" s="100"/>
      <c r="S22" s="101"/>
      <c r="T22" s="101"/>
      <c r="U22" s="101"/>
      <c r="V22" s="101"/>
      <c r="W22" s="101"/>
      <c r="X22" s="101"/>
      <c r="Y22" s="146"/>
      <c r="Z22" s="154">
        <f t="shared" si="9"/>
        <v>0</v>
      </c>
      <c r="AA22" s="155">
        <f t="shared" si="9"/>
        <v>0</v>
      </c>
      <c r="AB22" s="155">
        <f t="shared" si="9"/>
        <v>0</v>
      </c>
      <c r="AC22" s="155">
        <f t="shared" si="9"/>
        <v>0</v>
      </c>
      <c r="AD22" s="155">
        <f t="shared" si="9"/>
        <v>0</v>
      </c>
      <c r="AE22" s="155">
        <f t="shared" si="9"/>
        <v>0</v>
      </c>
      <c r="AF22" s="155">
        <f t="shared" si="9"/>
        <v>0</v>
      </c>
      <c r="AG22" s="156">
        <f t="shared" si="9"/>
        <v>0</v>
      </c>
    </row>
    <row r="23" spans="1:33" x14ac:dyDescent="0.3">
      <c r="A23" s="145"/>
      <c r="B23" s="100"/>
      <c r="C23" s="101"/>
      <c r="D23" s="101"/>
      <c r="E23" s="101"/>
      <c r="F23" s="101"/>
      <c r="G23" s="101"/>
      <c r="H23" s="101"/>
      <c r="I23" s="146"/>
      <c r="J23" s="100"/>
      <c r="K23" s="101"/>
      <c r="L23" s="101"/>
      <c r="M23" s="101"/>
      <c r="N23" s="101"/>
      <c r="O23" s="101"/>
      <c r="P23" s="101"/>
      <c r="Q23" s="146"/>
      <c r="R23" s="100"/>
      <c r="S23" s="101"/>
      <c r="T23" s="101"/>
      <c r="U23" s="101"/>
      <c r="V23" s="101"/>
      <c r="W23" s="101"/>
      <c r="X23" s="101"/>
      <c r="Y23" s="146"/>
      <c r="Z23" s="154">
        <f t="shared" si="9"/>
        <v>0</v>
      </c>
      <c r="AA23" s="155">
        <f t="shared" si="9"/>
        <v>0</v>
      </c>
      <c r="AB23" s="155">
        <f t="shared" si="9"/>
        <v>0</v>
      </c>
      <c r="AC23" s="155">
        <f t="shared" si="9"/>
        <v>0</v>
      </c>
      <c r="AD23" s="155">
        <f t="shared" si="9"/>
        <v>0</v>
      </c>
      <c r="AE23" s="155">
        <f t="shared" si="9"/>
        <v>0</v>
      </c>
      <c r="AF23" s="155">
        <f t="shared" si="9"/>
        <v>0</v>
      </c>
      <c r="AG23" s="156">
        <f t="shared" si="9"/>
        <v>0</v>
      </c>
    </row>
    <row r="24" spans="1:33" x14ac:dyDescent="0.3">
      <c r="A24" s="145"/>
      <c r="B24" s="100"/>
      <c r="C24" s="101"/>
      <c r="D24" s="101"/>
      <c r="E24" s="101"/>
      <c r="F24" s="101"/>
      <c r="G24" s="101"/>
      <c r="H24" s="101"/>
      <c r="I24" s="146"/>
      <c r="J24" s="100"/>
      <c r="K24" s="101"/>
      <c r="L24" s="101"/>
      <c r="M24" s="101"/>
      <c r="N24" s="101"/>
      <c r="O24" s="101"/>
      <c r="P24" s="101"/>
      <c r="Q24" s="146"/>
      <c r="R24" s="100"/>
      <c r="S24" s="101"/>
      <c r="T24" s="101"/>
      <c r="U24" s="101"/>
      <c r="V24" s="101"/>
      <c r="W24" s="101"/>
      <c r="X24" s="101"/>
      <c r="Y24" s="146"/>
      <c r="Z24" s="154">
        <f t="shared" si="9"/>
        <v>0</v>
      </c>
      <c r="AA24" s="155">
        <f t="shared" si="9"/>
        <v>0</v>
      </c>
      <c r="AB24" s="155">
        <f t="shared" si="9"/>
        <v>0</v>
      </c>
      <c r="AC24" s="155">
        <f t="shared" si="9"/>
        <v>0</v>
      </c>
      <c r="AD24" s="155">
        <f t="shared" si="9"/>
        <v>0</v>
      </c>
      <c r="AE24" s="155">
        <f t="shared" si="9"/>
        <v>0</v>
      </c>
      <c r="AF24" s="155">
        <f t="shared" si="9"/>
        <v>0</v>
      </c>
      <c r="AG24" s="156">
        <f t="shared" si="9"/>
        <v>0</v>
      </c>
    </row>
    <row r="25" spans="1:33" x14ac:dyDescent="0.3">
      <c r="A25" s="145"/>
      <c r="B25" s="100"/>
      <c r="C25" s="101"/>
      <c r="D25" s="101"/>
      <c r="E25" s="101"/>
      <c r="F25" s="101"/>
      <c r="G25" s="101"/>
      <c r="H25" s="101"/>
      <c r="I25" s="146"/>
      <c r="J25" s="100"/>
      <c r="K25" s="101"/>
      <c r="L25" s="101"/>
      <c r="M25" s="101"/>
      <c r="N25" s="101"/>
      <c r="O25" s="101"/>
      <c r="P25" s="101"/>
      <c r="Q25" s="146"/>
      <c r="R25" s="100"/>
      <c r="S25" s="101"/>
      <c r="T25" s="101"/>
      <c r="U25" s="101"/>
      <c r="V25" s="101"/>
      <c r="W25" s="101"/>
      <c r="X25" s="101"/>
      <c r="Y25" s="146"/>
      <c r="Z25" s="154">
        <f t="shared" si="9"/>
        <v>0</v>
      </c>
      <c r="AA25" s="155">
        <f t="shared" si="9"/>
        <v>0</v>
      </c>
      <c r="AB25" s="155">
        <f t="shared" si="9"/>
        <v>0</v>
      </c>
      <c r="AC25" s="155">
        <f t="shared" si="9"/>
        <v>0</v>
      </c>
      <c r="AD25" s="155">
        <f t="shared" si="9"/>
        <v>0</v>
      </c>
      <c r="AE25" s="155">
        <f t="shared" si="9"/>
        <v>0</v>
      </c>
      <c r="AF25" s="155">
        <f t="shared" si="9"/>
        <v>0</v>
      </c>
      <c r="AG25" s="156">
        <f t="shared" si="9"/>
        <v>0</v>
      </c>
    </row>
    <row r="26" spans="1:33" ht="16.2" thickBot="1" x14ac:dyDescent="0.35">
      <c r="A26" s="147" t="s">
        <v>128</v>
      </c>
      <c r="B26" s="148"/>
      <c r="C26" s="149"/>
      <c r="D26" s="149"/>
      <c r="E26" s="149"/>
      <c r="F26" s="149"/>
      <c r="G26" s="149"/>
      <c r="H26" s="149"/>
      <c r="I26" s="150"/>
      <c r="J26" s="148"/>
      <c r="K26" s="149"/>
      <c r="L26" s="149"/>
      <c r="M26" s="149"/>
      <c r="N26" s="149"/>
      <c r="O26" s="149"/>
      <c r="P26" s="149"/>
      <c r="Q26" s="150"/>
      <c r="R26" s="148"/>
      <c r="S26" s="149"/>
      <c r="T26" s="149"/>
      <c r="U26" s="149"/>
      <c r="V26" s="149"/>
      <c r="W26" s="149"/>
      <c r="X26" s="149"/>
      <c r="Y26" s="150"/>
      <c r="Z26" s="157">
        <f>SUM(Z20:Z25)</f>
        <v>0</v>
      </c>
      <c r="AA26" s="158">
        <f t="shared" ref="AA26" si="10">SUM(AA20:AA25)</f>
        <v>0</v>
      </c>
      <c r="AB26" s="158">
        <f t="shared" ref="AB26" si="11">SUM(AB20:AB25)</f>
        <v>0</v>
      </c>
      <c r="AC26" s="158">
        <f t="shared" ref="AC26" si="12">SUM(AC20:AC25)</f>
        <v>0</v>
      </c>
      <c r="AD26" s="158">
        <f t="shared" ref="AD26" si="13">SUM(AD20:AD25)</f>
        <v>0</v>
      </c>
      <c r="AE26" s="158">
        <f t="shared" ref="AE26" si="14">SUM(AE20:AE25)</f>
        <v>0</v>
      </c>
      <c r="AF26" s="158">
        <f t="shared" ref="AF26" si="15">SUM(AF20:AF25)</f>
        <v>0</v>
      </c>
      <c r="AG26" s="159">
        <f t="shared" ref="AG26" si="16">SUM(AG20:AG25)</f>
        <v>0</v>
      </c>
    </row>
    <row r="27" spans="1:33" s="32" customFormat="1" ht="16.2" thickBot="1" x14ac:dyDescent="0.35"/>
    <row r="28" spans="1:33" s="32" customFormat="1" ht="15.75" customHeight="1" x14ac:dyDescent="0.3">
      <c r="A28" s="261" t="s">
        <v>129</v>
      </c>
      <c r="B28" s="262"/>
      <c r="C28" s="262"/>
      <c r="D28" s="262"/>
      <c r="E28" s="262"/>
      <c r="F28" s="262"/>
      <c r="G28" s="262"/>
      <c r="H28" s="262"/>
      <c r="I28" s="263"/>
    </row>
    <row r="29" spans="1:33" s="32" customFormat="1" x14ac:dyDescent="0.3">
      <c r="A29" s="267"/>
      <c r="B29" s="268"/>
      <c r="C29" s="268"/>
      <c r="D29" s="268"/>
      <c r="E29" s="268"/>
      <c r="F29" s="268"/>
      <c r="G29" s="268"/>
      <c r="H29" s="268"/>
      <c r="I29" s="269"/>
    </row>
    <row r="30" spans="1:33" s="32" customFormat="1" x14ac:dyDescent="0.3">
      <c r="A30" s="267"/>
      <c r="B30" s="268"/>
      <c r="C30" s="268"/>
      <c r="D30" s="268"/>
      <c r="E30" s="268"/>
      <c r="F30" s="268"/>
      <c r="G30" s="268"/>
      <c r="H30" s="268"/>
      <c r="I30" s="269"/>
    </row>
    <row r="31" spans="1:33" s="32" customFormat="1" x14ac:dyDescent="0.3">
      <c r="A31" s="267"/>
      <c r="B31" s="268"/>
      <c r="C31" s="268"/>
      <c r="D31" s="268"/>
      <c r="E31" s="268"/>
      <c r="F31" s="268"/>
      <c r="G31" s="268"/>
      <c r="H31" s="268"/>
      <c r="I31" s="269"/>
    </row>
    <row r="32" spans="1:33" s="32" customFormat="1" ht="16.2" thickBot="1" x14ac:dyDescent="0.35">
      <c r="A32" s="264"/>
      <c r="B32" s="265"/>
      <c r="C32" s="265"/>
      <c r="D32" s="265"/>
      <c r="E32" s="265"/>
      <c r="F32" s="265"/>
      <c r="G32" s="265"/>
      <c r="H32" s="265"/>
      <c r="I32" s="266"/>
    </row>
    <row r="33" s="32" customFormat="1" x14ac:dyDescent="0.3"/>
    <row r="34" s="32" customFormat="1" x14ac:dyDescent="0.3"/>
    <row r="35" s="32" customFormat="1" x14ac:dyDescent="0.3"/>
    <row r="36" s="32" customFormat="1" x14ac:dyDescent="0.3"/>
  </sheetData>
  <mergeCells count="2">
    <mergeCell ref="A12:I15"/>
    <mergeCell ref="A28:I32"/>
  </mergeCells>
  <phoneticPr fontId="2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DAEAD-8EFE-4544-8F37-75F56C72FB2D}">
  <dimension ref="A1:AJ118"/>
  <sheetViews>
    <sheetView zoomScale="90" zoomScaleNormal="90" workbookViewId="0">
      <selection activeCell="C67" sqref="C67"/>
    </sheetView>
  </sheetViews>
  <sheetFormatPr defaultRowHeight="15.6" outlineLevelRow="1" x14ac:dyDescent="0.3"/>
  <cols>
    <col min="1" max="1" width="59.5" bestFit="1" customWidth="1"/>
    <col min="2" max="3" width="10.09765625" customWidth="1"/>
    <col min="4" max="4" width="15.59765625" customWidth="1"/>
    <col min="5" max="5" width="14.3984375" bestFit="1" customWidth="1"/>
    <col min="6" max="6" width="11.3984375" customWidth="1"/>
    <col min="7" max="7" width="14.69921875" customWidth="1"/>
    <col min="8" max="8" width="15.3984375" customWidth="1"/>
    <col min="9" max="10" width="10" customWidth="1"/>
    <col min="11" max="11" width="12.3984375" customWidth="1"/>
    <col min="12" max="13" width="9.09765625" bestFit="1" customWidth="1"/>
    <col min="14" max="18" width="10.09765625" bestFit="1" customWidth="1"/>
    <col min="19" max="19" width="9.09765625" bestFit="1" customWidth="1"/>
    <col min="20" max="36" width="9" style="32"/>
  </cols>
  <sheetData>
    <row r="1" spans="1:20" ht="37.200000000000003" thickBot="1" x14ac:dyDescent="0.75">
      <c r="A1" s="74" t="s">
        <v>130</v>
      </c>
      <c r="B1" s="75"/>
      <c r="C1" s="76"/>
      <c r="D1" s="76"/>
      <c r="E1" s="76"/>
      <c r="F1" s="76"/>
      <c r="G1" s="76"/>
      <c r="H1" s="76"/>
      <c r="I1" s="76"/>
      <c r="J1" s="77"/>
      <c r="K1" s="78"/>
      <c r="L1" s="78"/>
      <c r="M1" s="78"/>
      <c r="N1" s="78"/>
      <c r="O1" s="78"/>
      <c r="P1" s="78"/>
      <c r="Q1" s="78"/>
      <c r="R1" s="78"/>
      <c r="S1" s="79"/>
    </row>
    <row r="2" spans="1:20" ht="16.2" hidden="1" thickBot="1" x14ac:dyDescent="0.35">
      <c r="A2" s="80"/>
      <c r="B2" s="81"/>
      <c r="C2" s="81">
        <v>0</v>
      </c>
      <c r="D2" s="81">
        <v>1</v>
      </c>
      <c r="E2" s="81">
        <f t="shared" ref="E2:J2" si="0">D2+1</f>
        <v>2</v>
      </c>
      <c r="F2" s="81">
        <f t="shared" si="0"/>
        <v>3</v>
      </c>
      <c r="G2" s="81">
        <f t="shared" si="0"/>
        <v>4</v>
      </c>
      <c r="H2" s="81">
        <f t="shared" si="0"/>
        <v>5</v>
      </c>
      <c r="I2" s="81">
        <f t="shared" si="0"/>
        <v>6</v>
      </c>
      <c r="J2" s="82">
        <f t="shared" si="0"/>
        <v>7</v>
      </c>
      <c r="K2" s="57"/>
      <c r="L2" s="57"/>
      <c r="M2" s="57"/>
      <c r="N2" s="57"/>
      <c r="O2" s="57"/>
      <c r="P2" s="57"/>
      <c r="Q2" s="57"/>
      <c r="R2" s="57"/>
      <c r="S2" s="83"/>
    </row>
    <row r="3" spans="1:20" ht="31.2" x14ac:dyDescent="0.3">
      <c r="A3" s="86" t="s">
        <v>131</v>
      </c>
      <c r="B3" s="87" t="s">
        <v>132</v>
      </c>
      <c r="C3" s="87" t="s">
        <v>133</v>
      </c>
      <c r="D3" s="87" t="s">
        <v>134</v>
      </c>
      <c r="E3" s="87" t="s">
        <v>135</v>
      </c>
      <c r="F3" s="87" t="s">
        <v>136</v>
      </c>
      <c r="G3" s="87" t="s">
        <v>137</v>
      </c>
      <c r="H3" s="87" t="s">
        <v>138</v>
      </c>
      <c r="I3" s="87" t="s">
        <v>139</v>
      </c>
      <c r="J3" s="88" t="s">
        <v>140</v>
      </c>
      <c r="K3" s="89" t="s">
        <v>141</v>
      </c>
      <c r="L3" s="87" t="s">
        <v>83</v>
      </c>
      <c r="M3" s="87" t="s">
        <v>85</v>
      </c>
      <c r="N3" s="87" t="s">
        <v>87</v>
      </c>
      <c r="O3" s="87" t="s">
        <v>89</v>
      </c>
      <c r="P3" s="87" t="s">
        <v>91</v>
      </c>
      <c r="Q3" s="87" t="s">
        <v>93</v>
      </c>
      <c r="R3" s="87" t="s">
        <v>95</v>
      </c>
      <c r="S3" s="88" t="s">
        <v>97</v>
      </c>
    </row>
    <row r="4" spans="1:20" x14ac:dyDescent="0.3">
      <c r="A4" s="132" t="s">
        <v>142</v>
      </c>
      <c r="B4" s="110"/>
      <c r="C4" s="111"/>
      <c r="D4" s="111"/>
      <c r="E4" s="111"/>
      <c r="F4" s="111"/>
      <c r="G4" s="111"/>
      <c r="H4" s="111"/>
      <c r="I4" s="111"/>
      <c r="J4" s="112"/>
      <c r="K4" s="119"/>
      <c r="L4" s="120">
        <f>SUM(L5:L10)</f>
        <v>0</v>
      </c>
      <c r="M4" s="120">
        <f t="shared" ref="M4:S4" si="1">SUM(M5:M10)</f>
        <v>0</v>
      </c>
      <c r="N4" s="120">
        <f t="shared" si="1"/>
        <v>0</v>
      </c>
      <c r="O4" s="120">
        <f t="shared" si="1"/>
        <v>0</v>
      </c>
      <c r="P4" s="120">
        <f t="shared" si="1"/>
        <v>0</v>
      </c>
      <c r="Q4" s="120">
        <f t="shared" si="1"/>
        <v>0</v>
      </c>
      <c r="R4" s="120">
        <f t="shared" si="1"/>
        <v>0</v>
      </c>
      <c r="S4" s="121">
        <f t="shared" si="1"/>
        <v>0</v>
      </c>
    </row>
    <row r="5" spans="1:20" outlineLevel="1" x14ac:dyDescent="0.3">
      <c r="A5" s="133"/>
      <c r="B5" s="103"/>
      <c r="C5" s="103"/>
      <c r="D5" s="103"/>
      <c r="E5" s="103"/>
      <c r="F5" s="103"/>
      <c r="G5" s="103"/>
      <c r="H5" s="103"/>
      <c r="I5" s="103"/>
      <c r="J5" s="113"/>
      <c r="K5" s="122">
        <f>_xlfn.IFNA(VLOOKUP(A5,'Equipment Depreciation'!A:B,2,FALSE),)</f>
        <v>0</v>
      </c>
      <c r="L5" s="105">
        <f>IF(C5&lt;4999.99,C5,C5/K5)*B5</f>
        <v>0</v>
      </c>
      <c r="M5" s="105">
        <f>IFERROR(IF(($C5*B5)-SUM($L5:L5)&gt;0,$C5/$K5,)+IF($D5&lt;4999.99,D5,$D5/$K5),0)*B5</f>
        <v>0</v>
      </c>
      <c r="N5" s="105">
        <f>IFERROR(IF(($B5*$C5)-SUM($L5:M5)&gt;0,$C5/$K5,)+IF(($B5*$D5)-SUM($M5:M5)&gt;0,$D5/$K5,)+IF($E5&lt;4999.99,$E5,$E5/$K5),0)*B5</f>
        <v>0</v>
      </c>
      <c r="O5" s="105">
        <f>IFERROR(IF(($B5*$C5)-SUM($L5:N5)&gt;0,$C5/$K5,)+IF(($B5*$D5)-SUM($M5:N5)&gt;0,$D5/$K5,)+IF(($B5*$E5)-SUM($N5:N5)&gt;0,$E5/$K5,)+IF($F5&lt;4999.99,$F5,$F5/$K5),0)*B5</f>
        <v>0</v>
      </c>
      <c r="P5" s="105">
        <f>IFERROR(IF(($B5*$C5)-SUM($L5:O5)&gt;0,$C5/$K5,)+IF(($B5*$D5)-SUM($M5:O5)&gt;0,$D5/$K5,)+IF(($B5*$E5)-SUM($N5:O5)&gt;0,$E5/$K5,)+IF(($B5*$F5)-SUM($O5:O5)&gt;0,$F5/$K5,)+IF($G5&lt;4999.99,$G5,$G5/$K5),0)*$B5</f>
        <v>0</v>
      </c>
      <c r="Q5" s="105">
        <f>IFERROR(IF(($B5*$C5)-SUM($L5:P5)&gt;0,$C5/$K5,)+IF(($B5*$D5)-SUM($M5:P5)&gt;0,$D5/$K5,)+IF(($B5*$E5)-SUM($N5:P5)&gt;0,$E5/$K5,)+IF(($B5*$F5)-SUM($O5:P5)&gt;0,$F5/$K5,)+IF(($B5*$G5)-SUM($P5:P5)&gt;0,$G5/$K5,)+IF($H5&lt;4999.99,$H5,$H5/$K5),0)*$B5</f>
        <v>0</v>
      </c>
      <c r="R5" s="105">
        <f>IFERROR(IF(($B5*$C5)-SUM($L5:Q5)&gt;0,$C5/$K5,)+IF(($B5*$D5)-SUM($M5:Q5)&gt;0,$D5/$K5,)+IF(($B5*$E5)-SUM($N5:Q5)&gt;0,$E5/$K5,)+IF(($B5*$F5)-SUM($O5:Q5)&gt;0,$F5/$K5,)+IF(($B5*$G5)-SUM($P5:Q5)&gt;0,$G5/$K5,)+IF(($B5*$H5)-SUM($Q5:Q5)&gt;0,$H5/$K5,)+IF($I5&lt;4999.99,$I5,$I5/$K5),0)*$B5</f>
        <v>0</v>
      </c>
      <c r="S5" s="123">
        <f>IFERROR(IF(($B5*$C5)-SUM($L5:R5)&gt;0,$C5/$K5,)+IF(($B5*$D5)-SUM($M5:R5)&gt;0,$D5/$K5,)+IF(($B5*$E5)-SUM($N5:R5)&gt;0,$E5/$K5,)+IF(($B5*$F5)-SUM($O5:R5)&gt;0,$F5/$K5,)+IF(($B5*$G5)-SUM($P5:R5)&gt;0,$G5/$K5,)+IF(($B5*$H5)-SUM($Q5:R5)&gt;0,$H5/$K5,)+IF(($B5*$I5)-SUM($R5:R5)&gt;0,$I5/$K5,)+IF($J5&lt;4999.99,$J5,$J5/$K5),0)*$B5</f>
        <v>0</v>
      </c>
      <c r="T5" s="85"/>
    </row>
    <row r="6" spans="1:20" outlineLevel="1" x14ac:dyDescent="0.3">
      <c r="A6" s="133"/>
      <c r="B6" s="103"/>
      <c r="C6" s="103"/>
      <c r="D6" s="103"/>
      <c r="E6" s="103"/>
      <c r="F6" s="103"/>
      <c r="G6" s="103"/>
      <c r="H6" s="103"/>
      <c r="I6" s="103"/>
      <c r="J6" s="113"/>
      <c r="K6" s="122">
        <f>_xlfn.IFNA(VLOOKUP(A6,'Equipment Depreciation'!A:B,2,FALSE),)</f>
        <v>0</v>
      </c>
      <c r="L6" s="105">
        <f t="shared" ref="L6:L10" si="2">IF(C6&lt;4999.99,C6,C6/K6)*B6</f>
        <v>0</v>
      </c>
      <c r="M6" s="105">
        <f>IFERROR(IF(($C6*B6)-SUM($L6:L6)&gt;0,$C6/$K6,)+IF($D6&lt;4999.99,D6,$D6/$K6),0)*B6</f>
        <v>0</v>
      </c>
      <c r="N6" s="105">
        <f>IFERROR(IF(($B6*$C6)-SUM($L6:M6)&gt;0,$C6/$K6,)+IF(($B6*$D6)-SUM($M6:M6)&gt;0,$D6/$K6,)+IF($E6&lt;4999.99,$E6,$E6/$K6),0)*B6</f>
        <v>0</v>
      </c>
      <c r="O6" s="105">
        <f>IFERROR(IF(($B6*$C6)-SUM($L6:N6)&gt;0,$C6/$K6,)+IF(($B6*$D6)-SUM($M6:N6)&gt;0,$D6/$K6,)+IF(($B6*$E6)-SUM($N6:N6)&gt;0,$E6/$K6,)+IF($F6&lt;4999.99,$F6,$F6/$K6),0)*B6</f>
        <v>0</v>
      </c>
      <c r="P6" s="105">
        <f>IFERROR(IF(($B6*$C6)-SUM($L6:O6)&gt;0,$C6/$K6,)+IF(($B6*$D6)-SUM($M6:O6)&gt;0,$D6/$K6,)+IF(($B6*$E6)-SUM($N6:O6)&gt;0,$E6/$K6,)+IF(($B6*$F6)-SUM($O6:O6)&gt;0,$F6/$K6,)+IF($G6&lt;4999.99,$G6,$G6/$K6),0)*$B6</f>
        <v>0</v>
      </c>
      <c r="Q6" s="105">
        <f>IFERROR(IF(($B6*$C6)-SUM($L6:P6)&gt;0,$C6/$K6,)+IF(($B6*$D6)-SUM($M6:P6)&gt;0,$D6/$K6,)+IF(($B6*$E6)-SUM($N6:P6)&gt;0,$E6/$K6,)+IF(($B6*$F6)-SUM($O6:P6)&gt;0,$F6/$K6,)+IF(($B6*$G6)-SUM($P6:P6)&gt;0,$G6/$K6,)+IF($H6&lt;4999.99,$H6,$H6/$K6),0)*$B6</f>
        <v>0</v>
      </c>
      <c r="R6" s="105">
        <f>IFERROR(IF(($B6*$C6)-SUM($L6:Q6)&gt;0,$C6/$K6,)+IF(($B6*$D6)-SUM($M6:Q6)&gt;0,$D6/$K6,)+IF(($B6*$E6)-SUM($N6:Q6)&gt;0,$E6/$K6,)+IF(($B6*$F6)-SUM($O6:Q6)&gt;0,$F6/$K6,)+IF(($B6*$G6)-SUM($P6:Q6)&gt;0,$G6/$K6,)+IF(($B6*$H6)-SUM($Q6:Q6)&gt;0,$H6/$K6,)+IF($I6&lt;4999.99,$I6,$I6/$K6),0)*$B6</f>
        <v>0</v>
      </c>
      <c r="S6" s="123">
        <f>IFERROR(IF(($B6*$C6)-SUM($L6:R6)&gt;0,$C6/$K6,)+IF(($B6*$D6)-SUM($M6:R6)&gt;0,$D6/$K6,)+IF(($B6*$E6)-SUM($N6:R6)&gt;0,$E6/$K6,)+IF(($B6*$F6)-SUM($O6:R6)&gt;0,$F6/$K6,)+IF(($B6*$G6)-SUM($P6:R6)&gt;0,$G6/$K6,)+IF(($B6*$H6)-SUM($Q6:R6)&gt;0,$H6/$K6,)+IF(($B6*$I6)-SUM($R6:R6)&gt;0,$I6/$K6,)+IF($J6&lt;4999.99,$J6,$J6/$K6),0)*$B6</f>
        <v>0</v>
      </c>
    </row>
    <row r="7" spans="1:20" outlineLevel="1" x14ac:dyDescent="0.3">
      <c r="A7" s="133"/>
      <c r="B7" s="103"/>
      <c r="C7" s="103"/>
      <c r="D7" s="103"/>
      <c r="E7" s="103"/>
      <c r="F7" s="103"/>
      <c r="G7" s="103"/>
      <c r="H7" s="103"/>
      <c r="I7" s="103"/>
      <c r="J7" s="113"/>
      <c r="K7" s="122">
        <f>_xlfn.IFNA(VLOOKUP(A7,'Equipment Depreciation'!A:B,2,FALSE),)</f>
        <v>0</v>
      </c>
      <c r="L7" s="105">
        <f t="shared" si="2"/>
        <v>0</v>
      </c>
      <c r="M7" s="105">
        <f>IFERROR(IF(($C7*B7)-SUM($L7:L7)&gt;0,$C7/$K7,)+IF($D7&lt;4999.99,D7,$D7/$K7),0)*B7</f>
        <v>0</v>
      </c>
      <c r="N7" s="105">
        <f>IFERROR(IF(($B7*$C7)-SUM($L7:M7)&gt;0,$C7/$K7,)+IF(($B7*$D7)-SUM($M7:M7)&gt;0,$D7/$K7,)+IF($E7&lt;4999.99,$E7,$E7/$K7),0)*B7</f>
        <v>0</v>
      </c>
      <c r="O7" s="105">
        <f>IFERROR(IF(($B7*$C7)-SUM($L7:N7)&gt;0,$C7/$K7,)+IF(($B7*$D7)-SUM($M7:N7)&gt;0,$D7/$K7,)+IF(($B7*$E7)-SUM($N7:N7)&gt;0,$E7/$K7,)+IF($F7&lt;4999.99,$F7,$F7/$K7),0)*B7</f>
        <v>0</v>
      </c>
      <c r="P7" s="105">
        <f>IFERROR(IF(($B7*$C7)-SUM($L7:O7)&gt;0,$C7/$K7,)+IF(($B7*$D7)-SUM($M7:O7)&gt;0,$D7/$K7,)+IF(($B7*$E7)-SUM($N7:O7)&gt;0,$E7/$K7,)+IF(($B7*$F7)-SUM($O7:O7)&gt;0,$F7/$K7,)+IF($G7&lt;4999.99,$G7,$G7/$K7),0)*$B7</f>
        <v>0</v>
      </c>
      <c r="Q7" s="105">
        <f>IFERROR(IF(($B7*$C7)-SUM($L7:P7)&gt;0,$C7/$K7,)+IF(($B7*$D7)-SUM($M7:P7)&gt;0,$D7/$K7,)+IF(($B7*$E7)-SUM($N7:P7)&gt;0,$E7/$K7,)+IF(($B7*$F7)-SUM($O7:P7)&gt;0,$F7/$K7,)+IF(($B7*$G7)-SUM($P7:P7)&gt;0,$G7/$K7,)+IF($H7&lt;4999.99,$H7,$H7/$K7),0)*$B7</f>
        <v>0</v>
      </c>
      <c r="R7" s="105">
        <f>IFERROR(IF(($B7*$C7)-SUM($L7:Q7)&gt;0,$C7/$K7,)+IF(($B7*$D7)-SUM($M7:Q7)&gt;0,$D7/$K7,)+IF(($B7*$E7)-SUM($N7:Q7)&gt;0,$E7/$K7,)+IF(($B7*$F7)-SUM($O7:Q7)&gt;0,$F7/$K7,)+IF(($B7*$G7)-SUM($P7:Q7)&gt;0,$G7/$K7,)+IF(($B7*$H7)-SUM($Q7:Q7)&gt;0,$H7/$K7,)+IF($I7&lt;4999.99,$I7,$I7/$K7),0)*$B7</f>
        <v>0</v>
      </c>
      <c r="S7" s="123">
        <f>IFERROR(IF(($B7*$C7)-SUM($L7:R7)&gt;0,$C7/$K7,)+IF(($B7*$D7)-SUM($M7:R7)&gt;0,$D7/$K7,)+IF(($B7*$E7)-SUM($N7:R7)&gt;0,$E7/$K7,)+IF(($B7*$F7)-SUM($O7:R7)&gt;0,$F7/$K7,)+IF(($B7*$G7)-SUM($P7:R7)&gt;0,$G7/$K7,)+IF(($B7*$H7)-SUM($Q7:R7)&gt;0,$H7/$K7,)+IF(($B7*$I7)-SUM($R7:R7)&gt;0,$I7/$K7,)+IF($J7&lt;4999.99,$J7,$J7/$K7),0)*$B7</f>
        <v>0</v>
      </c>
    </row>
    <row r="8" spans="1:20" outlineLevel="1" x14ac:dyDescent="0.3">
      <c r="A8" s="133"/>
      <c r="B8" s="103"/>
      <c r="C8" s="103"/>
      <c r="D8" s="103"/>
      <c r="E8" s="103"/>
      <c r="F8" s="103"/>
      <c r="G8" s="103"/>
      <c r="H8" s="103"/>
      <c r="I8" s="103"/>
      <c r="J8" s="113"/>
      <c r="K8" s="122">
        <f>_xlfn.IFNA(VLOOKUP(A8,'Equipment Depreciation'!A:B,2,FALSE),)</f>
        <v>0</v>
      </c>
      <c r="L8" s="105">
        <f t="shared" si="2"/>
        <v>0</v>
      </c>
      <c r="M8" s="105">
        <f>IFERROR(IF(($C8*B8)-SUM($L8:L8)&gt;0,$C8/$K8,)+IF($D8&lt;4999.99,D8,$D8/$K8),0)*B8</f>
        <v>0</v>
      </c>
      <c r="N8" s="105">
        <f>IFERROR(IF(($B8*$C8)-SUM($L8:M8)&gt;0,$C8/$K8,)+IF(($B8*$D8)-SUM($M8:M8)&gt;0,$D8/$K8,)+IF($E8&lt;4999.99,$E8,$E8/$K8),0)*B8</f>
        <v>0</v>
      </c>
      <c r="O8" s="105">
        <f>IFERROR(IF(($B8*$C8)-SUM($L8:N8)&gt;0,$C8/$K8,)+IF(($B8*$D8)-SUM($M8:N8)&gt;0,$D8/$K8,)+IF(($B8*$E8)-SUM($N8:N8)&gt;0,$E8/$K8,)+IF($F8&lt;4999.99,$F8,$F8/$K8),0)*B8</f>
        <v>0</v>
      </c>
      <c r="P8" s="105">
        <f>IFERROR(IF(($B8*$C8)-SUM($L8:O8)&gt;0,$C8/$K8,)+IF(($B8*$D8)-SUM($M8:O8)&gt;0,$D8/$K8,)+IF(($B8*$E8)-SUM($N8:O8)&gt;0,$E8/$K8,)+IF(($B8*$F8)-SUM($O8:O8)&gt;0,$F8/$K8,)+IF($G8&lt;4999.99,$G8,$G8/$K8),0)*$B8</f>
        <v>0</v>
      </c>
      <c r="Q8" s="105">
        <f>IFERROR(IF(($B8*$C8)-SUM($L8:P8)&gt;0,$C8/$K8,)+IF(($B8*$D8)-SUM($M8:P8)&gt;0,$D8/$K8,)+IF(($B8*$E8)-SUM($N8:P8)&gt;0,$E8/$K8,)+IF(($B8*$F8)-SUM($O8:P8)&gt;0,$F8/$K8,)+IF(($B8*$G8)-SUM($P8:P8)&gt;0,$G8/$K8,)+IF($H8&lt;4999.99,$H8,$H8/$K8),0)*$B8</f>
        <v>0</v>
      </c>
      <c r="R8" s="105">
        <f>IFERROR(IF(($B8*$C8)-SUM($L8:Q8)&gt;0,$C8/$K8,)+IF(($B8*$D8)-SUM($M8:Q8)&gt;0,$D8/$K8,)+IF(($B8*$E8)-SUM($N8:Q8)&gt;0,$E8/$K8,)+IF(($B8*$F8)-SUM($O8:Q8)&gt;0,$F8/$K8,)+IF(($B8*$G8)-SUM($P8:Q8)&gt;0,$G8/$K8,)+IF(($B8*$H8)-SUM($Q8:Q8)&gt;0,$H8/$K8,)+IF($I8&lt;4999.99,$I8,$I8/$K8),0)*$B8</f>
        <v>0</v>
      </c>
      <c r="S8" s="123">
        <f>IFERROR(IF(($B8*$C8)-SUM($L8:R8)&gt;0,$C8/$K8,)+IF(($B8*$D8)-SUM($M8:R8)&gt;0,$D8/$K8,)+IF(($B8*$E8)-SUM($N8:R8)&gt;0,$E8/$K8,)+IF(($B8*$F8)-SUM($O8:R8)&gt;0,$F8/$K8,)+IF(($B8*$G8)-SUM($P8:R8)&gt;0,$G8/$K8,)+IF(($B8*$H8)-SUM($Q8:R8)&gt;0,$H8/$K8,)+IF(($B8*$I8)-SUM($R8:R8)&gt;0,$I8/$K8,)+IF($J8&lt;4999.99,$J8,$J8/$K8),0)*$B8</f>
        <v>0</v>
      </c>
    </row>
    <row r="9" spans="1:20" outlineLevel="1" x14ac:dyDescent="0.3">
      <c r="A9" s="133"/>
      <c r="B9" s="103"/>
      <c r="C9" s="103"/>
      <c r="D9" s="103"/>
      <c r="E9" s="103"/>
      <c r="F9" s="103"/>
      <c r="G9" s="103"/>
      <c r="H9" s="103"/>
      <c r="I9" s="103"/>
      <c r="J9" s="113"/>
      <c r="K9" s="122">
        <f>_xlfn.IFNA(VLOOKUP(A9,'Equipment Depreciation'!A:B,2,FALSE),)</f>
        <v>0</v>
      </c>
      <c r="L9" s="105">
        <f t="shared" si="2"/>
        <v>0</v>
      </c>
      <c r="M9" s="105">
        <f>IFERROR(IF(($C9*B9)-SUM($L9:L9)&gt;0,$C9/$K9,)+IF($D9&lt;4999.99,D9,$D9/$K9),0)*B9</f>
        <v>0</v>
      </c>
      <c r="N9" s="105">
        <f>IFERROR(IF(($B9*$C9)-SUM($L9:M9)&gt;0,$C9/$K9,)+IF(($B9*$D9)-SUM($M9:M9)&gt;0,$D9/$K9,)+IF($E9&lt;4999.99,$E9,$E9/$K9),0)*B9</f>
        <v>0</v>
      </c>
      <c r="O9" s="105">
        <f>IFERROR(IF(($B9*$C9)-SUM($L9:N9)&gt;0,$C9/$K9,)+IF(($B9*$D9)-SUM($M9:N9)&gt;0,$D9/$K9,)+IF(($B9*$E9)-SUM($N9:N9)&gt;0,$E9/$K9,)+IF($F9&lt;4999.99,$F9,$F9/$K9),0)*B9</f>
        <v>0</v>
      </c>
      <c r="P9" s="105">
        <f>IFERROR(IF(($B9*$C9)-SUM($L9:O9)&gt;0,$C9/$K9,)+IF(($B9*$D9)-SUM($M9:O9)&gt;0,$D9/$K9,)+IF(($B9*$E9)-SUM($N9:O9)&gt;0,$E9/$K9,)+IF(($B9*$F9)-SUM($O9:O9)&gt;0,$F9/$K9,)+IF($G9&lt;4999.99,$G9,$G9/$K9),0)*$B9</f>
        <v>0</v>
      </c>
      <c r="Q9" s="105">
        <f>IFERROR(IF(($B9*$C9)-SUM($L9:P9)&gt;0,$C9/$K9,)+IF(($B9*$D9)-SUM($M9:P9)&gt;0,$D9/$K9,)+IF(($B9*$E9)-SUM($N9:P9)&gt;0,$E9/$K9,)+IF(($B9*$F9)-SUM($O9:P9)&gt;0,$F9/$K9,)+IF(($B9*$G9)-SUM($P9:P9)&gt;0,$G9/$K9,)+IF($H9&lt;4999.99,$H9,$H9/$K9),0)*$B9</f>
        <v>0</v>
      </c>
      <c r="R9" s="105">
        <f>IFERROR(IF(($B9*$C9)-SUM($L9:Q9)&gt;0,$C9/$K9,)+IF(($B9*$D9)-SUM($M9:Q9)&gt;0,$D9/$K9,)+IF(($B9*$E9)-SUM($N9:Q9)&gt;0,$E9/$K9,)+IF(($B9*$F9)-SUM($O9:Q9)&gt;0,$F9/$K9,)+IF(($B9*$G9)-SUM($P9:Q9)&gt;0,$G9/$K9,)+IF(($B9*$H9)-SUM($Q9:Q9)&gt;0,$H9/$K9,)+IF($I9&lt;4999.99,$I9,$I9/$K9),0)*$B9</f>
        <v>0</v>
      </c>
      <c r="S9" s="123">
        <f>IFERROR(IF(($B9*$C9)-SUM($L9:R9)&gt;0,$C9/$K9,)+IF(($B9*$D9)-SUM($M9:R9)&gt;0,$D9/$K9,)+IF(($B9*$E9)-SUM($N9:R9)&gt;0,$E9/$K9,)+IF(($B9*$F9)-SUM($O9:R9)&gt;0,$F9/$K9,)+IF(($B9*$G9)-SUM($P9:R9)&gt;0,$G9/$K9,)+IF(($B9*$H9)-SUM($Q9:R9)&gt;0,$H9/$K9,)+IF(($B9*$I9)-SUM($R9:R9)&gt;0,$I9/$K9,)+IF($J9&lt;4999.99,$J9,$J9/$K9),0)*$B9</f>
        <v>0</v>
      </c>
    </row>
    <row r="10" spans="1:20" outlineLevel="1" x14ac:dyDescent="0.3">
      <c r="A10" s="134"/>
      <c r="B10" s="114"/>
      <c r="C10" s="114"/>
      <c r="D10" s="114"/>
      <c r="E10" s="114"/>
      <c r="F10" s="114"/>
      <c r="G10" s="114"/>
      <c r="H10" s="114"/>
      <c r="I10" s="114"/>
      <c r="J10" s="115"/>
      <c r="K10" s="124">
        <f>_xlfn.IFNA(VLOOKUP(A10,'Equipment Depreciation'!A:B,2,FALSE),)</f>
        <v>0</v>
      </c>
      <c r="L10" s="125">
        <f t="shared" si="2"/>
        <v>0</v>
      </c>
      <c r="M10" s="125">
        <f>IFERROR(IF(($C10*B10)-SUM($L10:L10)&gt;0,$C10/$K10,)+IF($D10&lt;4999.99,D10,$D10/$K10),0)*B10</f>
        <v>0</v>
      </c>
      <c r="N10" s="125">
        <f>IFERROR(IF(($B10*$C10)-SUM($L10:M10)&gt;0,$C10/$K10,)+IF(($B10*$D10)-SUM($M10:M10)&gt;0,$D10/$K10,)+IF($E10&lt;4999.99,$E10,$E10/$K10),0)*B10</f>
        <v>0</v>
      </c>
      <c r="O10" s="125">
        <f>IFERROR(IF(($B10*$C10)-SUM($L10:N10)&gt;0,$C10/$K10,)+IF(($B10*$D10)-SUM($M10:N10)&gt;0,$D10/$K10,)+IF(($B10*$E10)-SUM($N10:N10)&gt;0,$E10/$K10,)+IF($F10&lt;4999.99,$F10,$F10/$K10),0)*B10</f>
        <v>0</v>
      </c>
      <c r="P10" s="125">
        <f>IFERROR(IF(($B10*$C10)-SUM($L10:O10)&gt;0,$C10/$K10,)+IF(($B10*$D10)-SUM($M10:O10)&gt;0,$D10/$K10,)+IF(($B10*$E10)-SUM($N10:O10)&gt;0,$E10/$K10,)+IF(($B10*$F10)-SUM($O10:O10)&gt;0,$F10/$K10,)+IF($G10&lt;4999.99,$G10,$G10/$K10),0)*$B10</f>
        <v>0</v>
      </c>
      <c r="Q10" s="125">
        <f>IFERROR(IF(($B10*$C10)-SUM($L10:P10)&gt;0,$C10/$K10,)+IF(($B10*$D10)-SUM($M10:P10)&gt;0,$D10/$K10,)+IF(($B10*$E10)-SUM($N10:P10)&gt;0,$E10/$K10,)+IF(($B10*$F10)-SUM($O10:P10)&gt;0,$F10/$K10,)+IF(($B10*$G10)-SUM($P10:P10)&gt;0,$G10/$K10,)+IF($H10&lt;4999.99,$H10,$H10/$K10),0)*$B10</f>
        <v>0</v>
      </c>
      <c r="R10" s="125">
        <f>IFERROR(IF(($B10*$C10)-SUM($L10:Q10)&gt;0,$C10/$K10,)+IF(($B10*$D10)-SUM($M10:Q10)&gt;0,$D10/$K10,)+IF(($B10*$E10)-SUM($N10:Q10)&gt;0,$E10/$K10,)+IF(($B10*$F10)-SUM($O10:Q10)&gt;0,$F10/$K10,)+IF(($B10*$G10)-SUM($P10:Q10)&gt;0,$G10/$K10,)+IF(($B10*$H10)-SUM($Q10:Q10)&gt;0,$H10/$K10,)+IF($I10&lt;4999.99,$I10,$I10/$K10),0)*$B10</f>
        <v>0</v>
      </c>
      <c r="S10" s="126">
        <f>IFERROR(IF(($B10*$C10)-SUM($L10:R10)&gt;0,$C10/$K10,)+IF(($B10*$D10)-SUM($M10:R10)&gt;0,$D10/$K10,)+IF(($B10*$E10)-SUM($N10:R10)&gt;0,$E10/$K10,)+IF(($B10*$F10)-SUM($O10:R10)&gt;0,$F10/$K10,)+IF(($B10*$G10)-SUM($P10:R10)&gt;0,$G10/$K10,)+IF(($B10*$H10)-SUM($Q10:R10)&gt;0,$H10/$K10,)+IF(($B10*$I10)-SUM($R10:R10)&gt;0,$I10/$K10,)+IF($J10&lt;4999.99,$J10,$J10/$K10),0)*$B10</f>
        <v>0</v>
      </c>
    </row>
    <row r="11" spans="1:20" x14ac:dyDescent="0.3">
      <c r="A11" s="132" t="s">
        <v>144</v>
      </c>
      <c r="B11" s="110"/>
      <c r="C11" s="111"/>
      <c r="D11" s="111"/>
      <c r="E11" s="111"/>
      <c r="F11" s="111"/>
      <c r="G11" s="111"/>
      <c r="H11" s="111"/>
      <c r="I11" s="111"/>
      <c r="J11" s="112"/>
      <c r="K11" s="119"/>
      <c r="L11" s="120">
        <f>SUM(L12:L17)</f>
        <v>0</v>
      </c>
      <c r="M11" s="120">
        <f t="shared" ref="M11" si="3">SUM(M12:M17)</f>
        <v>0</v>
      </c>
      <c r="N11" s="120">
        <f t="shared" ref="N11" si="4">SUM(N12:N17)</f>
        <v>0</v>
      </c>
      <c r="O11" s="120">
        <f t="shared" ref="O11" si="5">SUM(O12:O17)</f>
        <v>0</v>
      </c>
      <c r="P11" s="120">
        <f t="shared" ref="P11" si="6">SUM(P12:P17)</f>
        <v>0</v>
      </c>
      <c r="Q11" s="120">
        <f t="shared" ref="Q11" si="7">SUM(Q12:Q17)</f>
        <v>0</v>
      </c>
      <c r="R11" s="120">
        <f t="shared" ref="R11" si="8">SUM(R12:R17)</f>
        <v>0</v>
      </c>
      <c r="S11" s="121">
        <f t="shared" ref="S11" si="9">SUM(S12:S17)</f>
        <v>0</v>
      </c>
    </row>
    <row r="12" spans="1:20" hidden="1" outlineLevel="1" x14ac:dyDescent="0.3">
      <c r="A12" s="133"/>
      <c r="B12" s="103"/>
      <c r="C12" s="103"/>
      <c r="D12" s="103"/>
      <c r="E12" s="103"/>
      <c r="F12" s="103"/>
      <c r="G12" s="103"/>
      <c r="H12" s="103"/>
      <c r="I12" s="103"/>
      <c r="J12" s="113"/>
      <c r="K12" s="122">
        <f>_xlfn.IFNA(VLOOKUP(A12,'Equipment Depreciation'!D:E,2,FALSE),)</f>
        <v>0</v>
      </c>
      <c r="L12" s="105">
        <f>IF(C12&lt;4999.99,C12,C12/K12)*B12</f>
        <v>0</v>
      </c>
      <c r="M12" s="105">
        <f>IFERROR(IF(($C12*B12)-SUM($L12:L12)&gt;0,$C12/$K12,)+IF($D12&lt;4999.99,D12,$D12/$K12),0)*B12</f>
        <v>0</v>
      </c>
      <c r="N12" s="105">
        <f>IFERROR(IF(($B12*$C12)-SUM($L12:M12)&gt;0,$C12/$K12,)+IF(($B12*$D12)-SUM($M12:M12)&gt;0,$D12/$K12,)+IF($E12&lt;4999.99,$E12,$E12/$K12),0)*B12</f>
        <v>0</v>
      </c>
      <c r="O12" s="105">
        <f>IFERROR(IF(($B12*$C12)-SUM($L12:N12)&gt;0,$C12/$K12,)+IF(($B12*$D12)-SUM($M12:N12)&gt;0,$D12/$K12,)+IF(($B12*$E12)-SUM($N12:N12)&gt;0,$E12/$K12,)+IF($F12&lt;4999.99,$F12,$F12/$K12),0)*B12</f>
        <v>0</v>
      </c>
      <c r="P12" s="105">
        <f>IFERROR(IF(($B12*$C12)-SUM($L12:O12)&gt;0,$C12/$K12,)+IF(($B12*$D12)-SUM($M12:O12)&gt;0,$D12/$K12,)+IF(($B12*$E12)-SUM($N12:O12)&gt;0,$E12/$K12,)+IF(($B12*$F12)-SUM($O12:O12)&gt;0,$F12/$K12,)+IF($G12&lt;4999.99,$G12,$G12/$K12),0)*$B12</f>
        <v>0</v>
      </c>
      <c r="Q12" s="105">
        <f>IFERROR(IF(($B12*$C12)-SUM($L12:P12)&gt;0,$C12/$K12,)+IF(($B12*$D12)-SUM($M12:P12)&gt;0,$D12/$K12,)+IF(($B12*$E12)-SUM($N12:P12)&gt;0,$E12/$K12,)+IF(($B12*$F12)-SUM($O12:P12)&gt;0,$F12/$K12,)+IF(($B12*$G12)-SUM($P12:P12)&gt;0,$G12/$K12,)+IF($H12&lt;4999.99,$H12,$H12/$K12),0)*$B12</f>
        <v>0</v>
      </c>
      <c r="R12" s="105">
        <f>IFERROR(IF(($B12*$C12)-SUM($L12:Q12)&gt;0,$C12/$K12,)+IF(($B12*$D12)-SUM($M12:Q12)&gt;0,$D12/$K12,)+IF(($B12*$E12)-SUM($N12:Q12)&gt;0,$E12/$K12,)+IF(($B12*$F12)-SUM($O12:Q12)&gt;0,$F12/$K12,)+IF(($B12*$G12)-SUM($P12:Q12)&gt;0,$G12/$K12,)+IF(($B12*$H12)-SUM($Q12:Q12)&gt;0,$H12/$K12,)+IF($I12&lt;4999.99,$I12,$I12/$K12),0)*$B12</f>
        <v>0</v>
      </c>
      <c r="S12" s="123">
        <f>IFERROR(IF(($B12*$C12)-SUM($L12:R12)&gt;0,$C12/$K12,)+IF(($B12*$D12)-SUM($M12:R12)&gt;0,$D12/$K12,)+IF(($B12*$E12)-SUM($N12:R12)&gt;0,$E12/$K12,)+IF(($B12*$F12)-SUM($O12:R12)&gt;0,$F12/$K12,)+IF(($B12*$G12)-SUM($P12:R12)&gt;0,$G12/$K12,)+IF(($B12*$H12)-SUM($Q12:R12)&gt;0,$H12/$K12,)+IF(($B12*$I12)-SUM($R12:R12)&gt;0,$I12/$K12,)+IF($J12&lt;4999.99,$J12,$J12/$K12),0)*$B12</f>
        <v>0</v>
      </c>
    </row>
    <row r="13" spans="1:20" hidden="1" outlineLevel="1" x14ac:dyDescent="0.3">
      <c r="A13" s="133"/>
      <c r="B13" s="103"/>
      <c r="C13" s="103"/>
      <c r="D13" s="103"/>
      <c r="E13" s="103"/>
      <c r="F13" s="103"/>
      <c r="G13" s="103"/>
      <c r="H13" s="103"/>
      <c r="I13" s="103"/>
      <c r="J13" s="113"/>
      <c r="K13" s="122">
        <f>_xlfn.IFNA(VLOOKUP(A13,'Equipment Depreciation'!D:E,2,FALSE),)</f>
        <v>0</v>
      </c>
      <c r="L13" s="105">
        <f t="shared" ref="L13:L17" si="10">IF(C13&lt;4999.99,C13,C13/K13)*B13</f>
        <v>0</v>
      </c>
      <c r="M13" s="105">
        <f>IFERROR(IF(($C13*B13)-SUM($L13:L13)&gt;0,$C13/$K13,)+IF($D13&lt;4999.99,D13,$D13/$K13),0)*B13</f>
        <v>0</v>
      </c>
      <c r="N13" s="105">
        <f>IFERROR(IF(($B13*$C13)-SUM($L13:M13)&gt;0,$C13/$K13,)+IF(($B13*$D13)-SUM($M13:M13)&gt;0,$D13/$K13,)+IF($E13&lt;4999.99,$E13,$E13/$K13),0)*B13</f>
        <v>0</v>
      </c>
      <c r="O13" s="105">
        <f>IFERROR(IF(($B13*$C13)-SUM($L13:N13)&gt;0,$C13/$K13,)+IF(($B13*$D13)-SUM($M13:N13)&gt;0,$D13/$K13,)+IF(($B13*$E13)-SUM($N13:N13)&gt;0,$E13/$K13,)+IF($F13&lt;4999.99,$F13,$F13/$K13),0)*B13</f>
        <v>0</v>
      </c>
      <c r="P13" s="105">
        <f>IFERROR(IF(($B13*$C13)-SUM($L13:O13)&gt;0,$C13/$K13,)+IF(($B13*$D13)-SUM($M13:O13)&gt;0,$D13/$K13,)+IF(($B13*$E13)-SUM($N13:O13)&gt;0,$E13/$K13,)+IF(($B13*$F13)-SUM($O13:O13)&gt;0,$F13/$K13,)+IF($G13&lt;4999.99,$G13,$G13/$K13),0)*$B13</f>
        <v>0</v>
      </c>
      <c r="Q13" s="105">
        <f>IFERROR(IF(($B13*$C13)-SUM($L13:P13)&gt;0,$C13/$K13,)+IF(($B13*$D13)-SUM($M13:P13)&gt;0,$D13/$K13,)+IF(($B13*$E13)-SUM($N13:P13)&gt;0,$E13/$K13,)+IF(($B13*$F13)-SUM($O13:P13)&gt;0,$F13/$K13,)+IF(($B13*$G13)-SUM($P13:P13)&gt;0,$G13/$K13,)+IF($H13&lt;4999.99,$H13,$H13/$K13),0)*$B13</f>
        <v>0</v>
      </c>
      <c r="R13" s="105">
        <f>IFERROR(IF(($B13*$C13)-SUM($L13:Q13)&gt;0,$C13/$K13,)+IF(($B13*$D13)-SUM($M13:Q13)&gt;0,$D13/$K13,)+IF(($B13*$E13)-SUM($N13:Q13)&gt;0,$E13/$K13,)+IF(($B13*$F13)-SUM($O13:Q13)&gt;0,$F13/$K13,)+IF(($B13*$G13)-SUM($P13:Q13)&gt;0,$G13/$K13,)+IF(($B13*$H13)-SUM($Q13:Q13)&gt;0,$H13/$K13,)+IF($I13&lt;4999.99,$I13,$I13/$K13),0)*$B13</f>
        <v>0</v>
      </c>
      <c r="S13" s="123">
        <f>IFERROR(IF(($B13*$C13)-SUM($L13:R13)&gt;0,$C13/$K13,)+IF(($B13*$D13)-SUM($M13:R13)&gt;0,$D13/$K13,)+IF(($B13*$E13)-SUM($N13:R13)&gt;0,$E13/$K13,)+IF(($B13*$F13)-SUM($O13:R13)&gt;0,$F13/$K13,)+IF(($B13*$G13)-SUM($P13:R13)&gt;0,$G13/$K13,)+IF(($B13*$H13)-SUM($Q13:R13)&gt;0,$H13/$K13,)+IF(($B13*$I13)-SUM($R13:R13)&gt;0,$I13/$K13,)+IF($J13&lt;4999.99,$J13,$J13/$K13),0)*$B13</f>
        <v>0</v>
      </c>
    </row>
    <row r="14" spans="1:20" hidden="1" outlineLevel="1" x14ac:dyDescent="0.3">
      <c r="A14" s="133"/>
      <c r="B14" s="103"/>
      <c r="C14" s="103"/>
      <c r="D14" s="103"/>
      <c r="E14" s="103"/>
      <c r="F14" s="103"/>
      <c r="G14" s="103"/>
      <c r="H14" s="103"/>
      <c r="I14" s="103"/>
      <c r="J14" s="113"/>
      <c r="K14" s="122">
        <f>_xlfn.IFNA(VLOOKUP(A14,'Equipment Depreciation'!D:E,2,FALSE),)</f>
        <v>0</v>
      </c>
      <c r="L14" s="105">
        <f t="shared" si="10"/>
        <v>0</v>
      </c>
      <c r="M14" s="105">
        <f>IFERROR(IF(($C14*B14)-SUM($L14:L14)&gt;0,$C14/$K14,)+IF($D14&lt;4999.99,D14,$D14/$K14),0)*B14</f>
        <v>0</v>
      </c>
      <c r="N14" s="105">
        <f>IFERROR(IF(($B14*$C14)-SUM($L14:M14)&gt;0,$C14/$K14,)+IF(($B14*$D14)-SUM($M14:M14)&gt;0,$D14/$K14,)+IF($E14&lt;4999.99,$E14,$E14/$K14),0)*B14</f>
        <v>0</v>
      </c>
      <c r="O14" s="105">
        <f>IFERROR(IF(($B14*$C14)-SUM($L14:N14)&gt;0,$C14/$K14,)+IF(($B14*$D14)-SUM($M14:N14)&gt;0,$D14/$K14,)+IF(($B14*$E14)-SUM($N14:N14)&gt;0,$E14/$K14,)+IF($F14&lt;4999.99,$F14,$F14/$K14),0)*B14</f>
        <v>0</v>
      </c>
      <c r="P14" s="105">
        <f>IFERROR(IF(($B14*$C14)-SUM($L14:O14)&gt;0,$C14/$K14,)+IF(($B14*$D14)-SUM($M14:O14)&gt;0,$D14/$K14,)+IF(($B14*$E14)-SUM($N14:O14)&gt;0,$E14/$K14,)+IF(($B14*$F14)-SUM($O14:O14)&gt;0,$F14/$K14,)+IF($G14&lt;4999.99,$G14,$G14/$K14),0)*$B14</f>
        <v>0</v>
      </c>
      <c r="Q14" s="105">
        <f>IFERROR(IF(($B14*$C14)-SUM($L14:P14)&gt;0,$C14/$K14,)+IF(($B14*$D14)-SUM($M14:P14)&gt;0,$D14/$K14,)+IF(($B14*$E14)-SUM($N14:P14)&gt;0,$E14/$K14,)+IF(($B14*$F14)-SUM($O14:P14)&gt;0,$F14/$K14,)+IF(($B14*$G14)-SUM($P14:P14)&gt;0,$G14/$K14,)+IF($H14&lt;4999.99,$H14,$H14/$K14),0)*$B14</f>
        <v>0</v>
      </c>
      <c r="R14" s="105">
        <f>IFERROR(IF(($B14*$C14)-SUM($L14:Q14)&gt;0,$C14/$K14,)+IF(($B14*$D14)-SUM($M14:Q14)&gt;0,$D14/$K14,)+IF(($B14*$E14)-SUM($N14:Q14)&gt;0,$E14/$K14,)+IF(($B14*$F14)-SUM($O14:Q14)&gt;0,$F14/$K14,)+IF(($B14*$G14)-SUM($P14:Q14)&gt;0,$G14/$K14,)+IF(($B14*$H14)-SUM($Q14:Q14)&gt;0,$H14/$K14,)+IF($I14&lt;4999.99,$I14,$I14/$K14),0)*$B14</f>
        <v>0</v>
      </c>
      <c r="S14" s="123">
        <f>IFERROR(IF(($B14*$C14)-SUM($L14:R14)&gt;0,$C14/$K14,)+IF(($B14*$D14)-SUM($M14:R14)&gt;0,$D14/$K14,)+IF(($B14*$E14)-SUM($N14:R14)&gt;0,$E14/$K14,)+IF(($B14*$F14)-SUM($O14:R14)&gt;0,$F14/$K14,)+IF(($B14*$G14)-SUM($P14:R14)&gt;0,$G14/$K14,)+IF(($B14*$H14)-SUM($Q14:R14)&gt;0,$H14/$K14,)+IF(($B14*$I14)-SUM($R14:R14)&gt;0,$I14/$K14,)+IF($J14&lt;4999.99,$J14,$J14/$K14),0)*$B14</f>
        <v>0</v>
      </c>
    </row>
    <row r="15" spans="1:20" hidden="1" outlineLevel="1" x14ac:dyDescent="0.3">
      <c r="A15" s="133"/>
      <c r="B15" s="103"/>
      <c r="C15" s="103"/>
      <c r="D15" s="103"/>
      <c r="E15" s="103"/>
      <c r="F15" s="103"/>
      <c r="G15" s="103"/>
      <c r="H15" s="103"/>
      <c r="I15" s="103"/>
      <c r="J15" s="113"/>
      <c r="K15" s="122">
        <f>_xlfn.IFNA(VLOOKUP(A15,'Equipment Depreciation'!D:E,2,FALSE),)</f>
        <v>0</v>
      </c>
      <c r="L15" s="105">
        <f t="shared" si="10"/>
        <v>0</v>
      </c>
      <c r="M15" s="105">
        <f>IFERROR(IF(($C15*B15)-SUM($L15:L15)&gt;0,$C15/$K15,)+IF($D15&lt;4999.99,D15,$D15/$K15),0)*B15</f>
        <v>0</v>
      </c>
      <c r="N15" s="105">
        <f>IFERROR(IF(($B15*$C15)-SUM($L15:M15)&gt;0,$C15/$K15,)+IF(($B15*$D15)-SUM($M15:M15)&gt;0,$D15/$K15,)+IF($E15&lt;4999.99,$E15,$E15/$K15),0)*B15</f>
        <v>0</v>
      </c>
      <c r="O15" s="105">
        <f>IFERROR(IF(($B15*$C15)-SUM($L15:N15)&gt;0,$C15/$K15,)+IF(($B15*$D15)-SUM($M15:N15)&gt;0,$D15/$K15,)+IF(($B15*$E15)-SUM($N15:N15)&gt;0,$E15/$K15,)+IF($F15&lt;4999.99,$F15,$F15/$K15),0)*B15</f>
        <v>0</v>
      </c>
      <c r="P15" s="105">
        <f>IFERROR(IF(($B15*$C15)-SUM($L15:O15)&gt;0,$C15/$K15,)+IF(($B15*$D15)-SUM($M15:O15)&gt;0,$D15/$K15,)+IF(($B15*$E15)-SUM($N15:O15)&gt;0,$E15/$K15,)+IF(($B15*$F15)-SUM($O15:O15)&gt;0,$F15/$K15,)+IF($G15&lt;4999.99,$G15,$G15/$K15),0)*$B15</f>
        <v>0</v>
      </c>
      <c r="Q15" s="105">
        <f>IFERROR(IF(($B15*$C15)-SUM($L15:P15)&gt;0,$C15/$K15,)+IF(($B15*$D15)-SUM($M15:P15)&gt;0,$D15/$K15,)+IF(($B15*$E15)-SUM($N15:P15)&gt;0,$E15/$K15,)+IF(($B15*$F15)-SUM($O15:P15)&gt;0,$F15/$K15,)+IF(($B15*$G15)-SUM($P15:P15)&gt;0,$G15/$K15,)+IF($H15&lt;4999.99,$H15,$H15/$K15),0)*$B15</f>
        <v>0</v>
      </c>
      <c r="R15" s="105">
        <f>IFERROR(IF(($B15*$C15)-SUM($L15:Q15)&gt;0,$C15/$K15,)+IF(($B15*$D15)-SUM($M15:Q15)&gt;0,$D15/$K15,)+IF(($B15*$E15)-SUM($N15:Q15)&gt;0,$E15/$K15,)+IF(($B15*$F15)-SUM($O15:Q15)&gt;0,$F15/$K15,)+IF(($B15*$G15)-SUM($P15:Q15)&gt;0,$G15/$K15,)+IF(($B15*$H15)-SUM($Q15:Q15)&gt;0,$H15/$K15,)+IF($I15&lt;4999.99,$I15,$I15/$K15),0)*$B15</f>
        <v>0</v>
      </c>
      <c r="S15" s="123">
        <f>IFERROR(IF(($B15*$C15)-SUM($L15:R15)&gt;0,$C15/$K15,)+IF(($B15*$D15)-SUM($M15:R15)&gt;0,$D15/$K15,)+IF(($B15*$E15)-SUM($N15:R15)&gt;0,$E15/$K15,)+IF(($B15*$F15)-SUM($O15:R15)&gt;0,$F15/$K15,)+IF(($B15*$G15)-SUM($P15:R15)&gt;0,$G15/$K15,)+IF(($B15*$H15)-SUM($Q15:R15)&gt;0,$H15/$K15,)+IF(($B15*$I15)-SUM($R15:R15)&gt;0,$I15/$K15,)+IF($J15&lt;4999.99,$J15,$J15/$K15),0)*$B15</f>
        <v>0</v>
      </c>
    </row>
    <row r="16" spans="1:20" hidden="1" outlineLevel="1" x14ac:dyDescent="0.3">
      <c r="A16" s="133"/>
      <c r="B16" s="103"/>
      <c r="C16" s="103"/>
      <c r="D16" s="103"/>
      <c r="E16" s="103"/>
      <c r="F16" s="103"/>
      <c r="G16" s="103"/>
      <c r="H16" s="103"/>
      <c r="I16" s="103"/>
      <c r="J16" s="113"/>
      <c r="K16" s="122">
        <f>_xlfn.IFNA(VLOOKUP(A16,'Equipment Depreciation'!D:E,2,FALSE),)</f>
        <v>0</v>
      </c>
      <c r="L16" s="105">
        <f t="shared" si="10"/>
        <v>0</v>
      </c>
      <c r="M16" s="105">
        <f>IFERROR(IF(($C16*B16)-SUM($L16:L16)&gt;0,$C16/$K16,)+IF($D16&lt;4999.99,D16,$D16/$K16),0)*B16</f>
        <v>0</v>
      </c>
      <c r="N16" s="105">
        <f>IFERROR(IF(($B16*$C16)-SUM($L16:M16)&gt;0,$C16/$K16,)+IF(($B16*$D16)-SUM($M16:M16)&gt;0,$D16/$K16,)+IF($E16&lt;4999.99,$E16,$E16/$K16),0)*B16</f>
        <v>0</v>
      </c>
      <c r="O16" s="105">
        <f>IFERROR(IF(($B16*$C16)-SUM($L16:N16)&gt;0,$C16/$K16,)+IF(($B16*$D16)-SUM($M16:N16)&gt;0,$D16/$K16,)+IF(($B16*$E16)-SUM($N16:N16)&gt;0,$E16/$K16,)+IF($F16&lt;4999.99,$F16,$F16/$K16),0)*B16</f>
        <v>0</v>
      </c>
      <c r="P16" s="105">
        <f>IFERROR(IF(($B16*$C16)-SUM($L16:O16)&gt;0,$C16/$K16,)+IF(($B16*$D16)-SUM($M16:O16)&gt;0,$D16/$K16,)+IF(($B16*$E16)-SUM($N16:O16)&gt;0,$E16/$K16,)+IF(($B16*$F16)-SUM($O16:O16)&gt;0,$F16/$K16,)+IF($G16&lt;4999.99,$G16,$G16/$K16),0)*$B16</f>
        <v>0</v>
      </c>
      <c r="Q16" s="105">
        <f>IFERROR(IF(($B16*$C16)-SUM($L16:P16)&gt;0,$C16/$K16,)+IF(($B16*$D16)-SUM($M16:P16)&gt;0,$D16/$K16,)+IF(($B16*$E16)-SUM($N16:P16)&gt;0,$E16/$K16,)+IF(($B16*$F16)-SUM($O16:P16)&gt;0,$F16/$K16,)+IF(($B16*$G16)-SUM($P16:P16)&gt;0,$G16/$K16,)+IF($H16&lt;4999.99,$H16,$H16/$K16),0)*$B16</f>
        <v>0</v>
      </c>
      <c r="R16" s="105">
        <f>IFERROR(IF(($B16*$C16)-SUM($L16:Q16)&gt;0,$C16/$K16,)+IF(($B16*$D16)-SUM($M16:Q16)&gt;0,$D16/$K16,)+IF(($B16*$E16)-SUM($N16:Q16)&gt;0,$E16/$K16,)+IF(($B16*$F16)-SUM($O16:Q16)&gt;0,$F16/$K16,)+IF(($B16*$G16)-SUM($P16:Q16)&gt;0,$G16/$K16,)+IF(($B16*$H16)-SUM($Q16:Q16)&gt;0,$H16/$K16,)+IF($I16&lt;4999.99,$I16,$I16/$K16),0)*$B16</f>
        <v>0</v>
      </c>
      <c r="S16" s="123">
        <f>IFERROR(IF(($B16*$C16)-SUM($L16:R16)&gt;0,$C16/$K16,)+IF(($B16*$D16)-SUM($M16:R16)&gt;0,$D16/$K16,)+IF(($B16*$E16)-SUM($N16:R16)&gt;0,$E16/$K16,)+IF(($B16*$F16)-SUM($O16:R16)&gt;0,$F16/$K16,)+IF(($B16*$G16)-SUM($P16:R16)&gt;0,$G16/$K16,)+IF(($B16*$H16)-SUM($Q16:R16)&gt;0,$H16/$K16,)+IF(($B16*$I16)-SUM($R16:R16)&gt;0,$I16/$K16,)+IF($J16&lt;4999.99,$J16,$J16/$K16),0)*$B16</f>
        <v>0</v>
      </c>
    </row>
    <row r="17" spans="1:19" hidden="1" outlineLevel="1" x14ac:dyDescent="0.3">
      <c r="A17" s="134"/>
      <c r="B17" s="114"/>
      <c r="C17" s="114"/>
      <c r="D17" s="114"/>
      <c r="E17" s="114"/>
      <c r="F17" s="114"/>
      <c r="G17" s="114"/>
      <c r="H17" s="114"/>
      <c r="I17" s="114"/>
      <c r="J17" s="115"/>
      <c r="K17" s="124">
        <f>_xlfn.IFNA(VLOOKUP(A17,'Equipment Depreciation'!D:E,2,FALSE),)</f>
        <v>0</v>
      </c>
      <c r="L17" s="125">
        <f t="shared" si="10"/>
        <v>0</v>
      </c>
      <c r="M17" s="125">
        <f>IFERROR(IF(($C17*B17)-SUM($L17:L17)&gt;0,$C17/$K17,)+IF($D17&lt;4999.99,D17,$D17/$K17),0)*B17</f>
        <v>0</v>
      </c>
      <c r="N17" s="125">
        <f>IFERROR(IF(($B17*$C17)-SUM($L17:M17)&gt;0,$C17/$K17,)+IF(($B17*$D17)-SUM($M17:M17)&gt;0,$D17/$K17,)+IF($E17&lt;4999.99,$E17,$E17/$K17),0)*B17</f>
        <v>0</v>
      </c>
      <c r="O17" s="125">
        <f>IFERROR(IF(($B17*$C17)-SUM($L17:N17)&gt;0,$C17/$K17,)+IF(($B17*$D17)-SUM($M17:N17)&gt;0,$D17/$K17,)+IF(($B17*$E17)-SUM($N17:N17)&gt;0,$E17/$K17,)+IF($F17&lt;4999.99,$F17,$F17/$K17),0)*B17</f>
        <v>0</v>
      </c>
      <c r="P17" s="125">
        <f>IFERROR(IF(($B17*$C17)-SUM($L17:O17)&gt;0,$C17/$K17,)+IF(($B17*$D17)-SUM($M17:O17)&gt;0,$D17/$K17,)+IF(($B17*$E17)-SUM($N17:O17)&gt;0,$E17/$K17,)+IF(($B17*$F17)-SUM($O17:O17)&gt;0,$F17/$K17,)+IF($G17&lt;4999.99,$G17,$G17/$K17),0)*$B17</f>
        <v>0</v>
      </c>
      <c r="Q17" s="125">
        <f>IFERROR(IF(($B17*$C17)-SUM($L17:P17)&gt;0,$C17/$K17,)+IF(($B17*$D17)-SUM($M17:P17)&gt;0,$D17/$K17,)+IF(($B17*$E17)-SUM($N17:P17)&gt;0,$E17/$K17,)+IF(($B17*$F17)-SUM($O17:P17)&gt;0,$F17/$K17,)+IF(($B17*$G17)-SUM($P17:P17)&gt;0,$G17/$K17,)+IF($H17&lt;4999.99,$H17,$H17/$K17),0)*$B17</f>
        <v>0</v>
      </c>
      <c r="R17" s="125">
        <f>IFERROR(IF(($B17*$C17)-SUM($L17:Q17)&gt;0,$C17/$K17,)+IF(($B17*$D17)-SUM($M17:Q17)&gt;0,$D17/$K17,)+IF(($B17*$E17)-SUM($N17:Q17)&gt;0,$E17/$K17,)+IF(($B17*$F17)-SUM($O17:Q17)&gt;0,$F17/$K17,)+IF(($B17*$G17)-SUM($P17:Q17)&gt;0,$G17/$K17,)+IF(($B17*$H17)-SUM($Q17:Q17)&gt;0,$H17/$K17,)+IF($I17&lt;4999.99,$I17,$I17/$K17),0)*$B17</f>
        <v>0</v>
      </c>
      <c r="S17" s="126">
        <f>IFERROR(IF(($B17*$C17)-SUM($L17:R17)&gt;0,$C17/$K17,)+IF(($B17*$D17)-SUM($M17:R17)&gt;0,$D17/$K17,)+IF(($B17*$E17)-SUM($N17:R17)&gt;0,$E17/$K17,)+IF(($B17*$F17)-SUM($O17:R17)&gt;0,$F17/$K17,)+IF(($B17*$G17)-SUM($P17:R17)&gt;0,$G17/$K17,)+IF(($B17*$H17)-SUM($Q17:R17)&gt;0,$H17/$K17,)+IF(($B17*$I17)-SUM($R17:R17)&gt;0,$I17/$K17,)+IF($J17&lt;4999.99,$J17,$J17/$K17),0)*$B17</f>
        <v>0</v>
      </c>
    </row>
    <row r="18" spans="1:19" collapsed="1" x14ac:dyDescent="0.3">
      <c r="A18" s="132" t="s">
        <v>145</v>
      </c>
      <c r="B18" s="110"/>
      <c r="C18" s="111"/>
      <c r="D18" s="111"/>
      <c r="E18" s="111"/>
      <c r="F18" s="111"/>
      <c r="G18" s="111"/>
      <c r="H18" s="111"/>
      <c r="I18" s="111"/>
      <c r="J18" s="112"/>
      <c r="K18" s="119"/>
      <c r="L18" s="120">
        <f>SUM(L19:L24)</f>
        <v>0</v>
      </c>
      <c r="M18" s="120">
        <f t="shared" ref="M18" si="11">SUM(M19:M24)</f>
        <v>0</v>
      </c>
      <c r="N18" s="120">
        <f t="shared" ref="N18" si="12">SUM(N19:N24)</f>
        <v>0</v>
      </c>
      <c r="O18" s="120">
        <f t="shared" ref="O18" si="13">SUM(O19:O24)</f>
        <v>0</v>
      </c>
      <c r="P18" s="120">
        <f t="shared" ref="P18" si="14">SUM(P19:P24)</f>
        <v>0</v>
      </c>
      <c r="Q18" s="120">
        <f t="shared" ref="Q18" si="15">SUM(Q19:Q24)</f>
        <v>0</v>
      </c>
      <c r="R18" s="120">
        <f t="shared" ref="R18" si="16">SUM(R19:R24)</f>
        <v>0</v>
      </c>
      <c r="S18" s="121">
        <f t="shared" ref="S18" si="17">SUM(S19:S24)</f>
        <v>0</v>
      </c>
    </row>
    <row r="19" spans="1:19" hidden="1" outlineLevel="1" x14ac:dyDescent="0.3">
      <c r="A19" s="133"/>
      <c r="B19" s="103"/>
      <c r="C19" s="103"/>
      <c r="D19" s="103"/>
      <c r="E19" s="103"/>
      <c r="F19" s="103"/>
      <c r="G19" s="103"/>
      <c r="H19" s="103"/>
      <c r="I19" s="103"/>
      <c r="J19" s="113"/>
      <c r="K19" s="122">
        <f>_xlfn.IFNA(VLOOKUP(A19,'Equipment Depreciation'!G:H,2,FALSE),)</f>
        <v>0</v>
      </c>
      <c r="L19" s="105">
        <f>IF(C19&lt;4999.99,C19,C19/K19)*B19</f>
        <v>0</v>
      </c>
      <c r="M19" s="105">
        <f>IFERROR(IF(($C19*B19)-SUM($L19:L19)&gt;0,$C19/$K19,)+IF($D19&lt;4999.99,D19,$D19/$K19),0)*B19</f>
        <v>0</v>
      </c>
      <c r="N19" s="105">
        <f>IFERROR(IF(($B19*$C19)-SUM($L19:M19)&gt;0,$C19/$K19,)+IF(($B19*$D19)-SUM($M19:M19)&gt;0,$D19/$K19,)+IF($E19&lt;4999.99,$E19,$E19/$K19),0)*B19</f>
        <v>0</v>
      </c>
      <c r="O19" s="105">
        <f>IFERROR(IF(($B19*$C19)-SUM($L19:N19)&gt;0,$C19/$K19,)+IF(($B19*$D19)-SUM($M19:N19)&gt;0,$D19/$K19,)+IF(($B19*$E19)-SUM($N19:N19)&gt;0,$E19/$K19,)+IF($F19&lt;4999.99,$F19,$F19/$K19),0)*B19</f>
        <v>0</v>
      </c>
      <c r="P19" s="105">
        <f>IFERROR(IF(($B19*$C19)-SUM($L19:O19)&gt;0,$C19/$K19,)+IF(($B19*$D19)-SUM($M19:O19)&gt;0,$D19/$K19,)+IF(($B19*$E19)-SUM($N19:O19)&gt;0,$E19/$K19,)+IF(($B19*$F19)-SUM($O19:O19)&gt;0,$F19/$K19,)+IF($G19&lt;4999.99,$G19,$G19/$K19),0)*$B19</f>
        <v>0</v>
      </c>
      <c r="Q19" s="105">
        <f>IFERROR(IF(($B19*$C19)-SUM($L19:P19)&gt;0,$C19/$K19,)+IF(($B19*$D19)-SUM($M19:P19)&gt;0,$D19/$K19,)+IF(($B19*$E19)-SUM($N19:P19)&gt;0,$E19/$K19,)+IF(($B19*$F19)-SUM($O19:P19)&gt;0,$F19/$K19,)+IF(($B19*$G19)-SUM($P19:P19)&gt;0,$G19/$K19,)+IF($H19&lt;4999.99,$H19,$H19/$K19),0)*$B19</f>
        <v>0</v>
      </c>
      <c r="R19" s="105">
        <f>IFERROR(IF(($B19*$C19)-SUM($L19:Q19)&gt;0,$C19/$K19,)+IF(($B19*$D19)-SUM($M19:Q19)&gt;0,$D19/$K19,)+IF(($B19*$E19)-SUM($N19:Q19)&gt;0,$E19/$K19,)+IF(($B19*$F19)-SUM($O19:Q19)&gt;0,$F19/$K19,)+IF(($B19*$G19)-SUM($P19:Q19)&gt;0,$G19/$K19,)+IF(($B19*$H19)-SUM($Q19:Q19)&gt;0,$H19/$K19,)+IF($I19&lt;4999.99,$I19,$I19/$K19),0)*$B19</f>
        <v>0</v>
      </c>
      <c r="S19" s="123">
        <f>IFERROR(IF(($B19*$C19)-SUM($L19:R19)&gt;0,$C19/$K19,)+IF(($B19*$D19)-SUM($M19:R19)&gt;0,$D19/$K19,)+IF(($B19*$E19)-SUM($N19:R19)&gt;0,$E19/$K19,)+IF(($B19*$F19)-SUM($O19:R19)&gt;0,$F19/$K19,)+IF(($B19*$G19)-SUM($P19:R19)&gt;0,$G19/$K19,)+IF(($B19*$H19)-SUM($Q19:R19)&gt;0,$H19/$K19,)+IF(($B19*$I19)-SUM($R19:R19)&gt;0,$I19/$K19,)+IF($J19&lt;4999.99,$J19,$J19/$K19),0)*$B19</f>
        <v>0</v>
      </c>
    </row>
    <row r="20" spans="1:19" hidden="1" outlineLevel="1" x14ac:dyDescent="0.3">
      <c r="A20" s="133"/>
      <c r="B20" s="103"/>
      <c r="C20" s="103"/>
      <c r="D20" s="103"/>
      <c r="E20" s="103"/>
      <c r="F20" s="103"/>
      <c r="G20" s="103"/>
      <c r="H20" s="103"/>
      <c r="I20" s="103"/>
      <c r="J20" s="113"/>
      <c r="K20" s="122">
        <f>_xlfn.IFNA(VLOOKUP(A20,'Equipment Depreciation'!G:H,2,FALSE),)</f>
        <v>0</v>
      </c>
      <c r="L20" s="105">
        <f t="shared" ref="L20:L24" si="18">IF(C20&lt;4999.99,C20,C20/K20)*B20</f>
        <v>0</v>
      </c>
      <c r="M20" s="105">
        <f>IFERROR(IF(($C20*B20)-SUM($L20:L20)&gt;0,$C20/$K20,)+IF($D20&lt;4999.99,D20,$D20/$K20),0)*B20</f>
        <v>0</v>
      </c>
      <c r="N20" s="105">
        <f>IFERROR(IF(($B20*$C20)-SUM($L20:M20)&gt;0,$C20/$K20,)+IF(($B20*$D20)-SUM($M20:M20)&gt;0,$D20/$K20,)+IF($E20&lt;4999.99,$E20,$E20/$K20),0)*B20</f>
        <v>0</v>
      </c>
      <c r="O20" s="105">
        <f>IFERROR(IF(($B20*$C20)-SUM($L20:N20)&gt;0,$C20/$K20,)+IF(($B20*$D20)-SUM($M20:N20)&gt;0,$D20/$K20,)+IF(($B20*$E20)-SUM($N20:N20)&gt;0,$E20/$K20,)+IF($F20&lt;4999.99,$F20,$F20/$K20),0)*B20</f>
        <v>0</v>
      </c>
      <c r="P20" s="105">
        <f>IFERROR(IF(($B20*$C20)-SUM($L20:O20)&gt;0,$C20/$K20,)+IF(($B20*$D20)-SUM($M20:O20)&gt;0,$D20/$K20,)+IF(($B20*$E20)-SUM($N20:O20)&gt;0,$E20/$K20,)+IF(($B20*$F20)-SUM($O20:O20)&gt;0,$F20/$K20,)+IF($G20&lt;4999.99,$G20,$G20/$K20),0)*$B20</f>
        <v>0</v>
      </c>
      <c r="Q20" s="105">
        <f>IFERROR(IF(($B20*$C20)-SUM($L20:P20)&gt;0,$C20/$K20,)+IF(($B20*$D20)-SUM($M20:P20)&gt;0,$D20/$K20,)+IF(($B20*$E20)-SUM($N20:P20)&gt;0,$E20/$K20,)+IF(($B20*$F20)-SUM($O20:P20)&gt;0,$F20/$K20,)+IF(($B20*$G20)-SUM($P20:P20)&gt;0,$G20/$K20,)+IF($H20&lt;4999.99,$H20,$H20/$K20),0)*$B20</f>
        <v>0</v>
      </c>
      <c r="R20" s="105">
        <f>IFERROR(IF(($B20*$C20)-SUM($L20:Q20)&gt;0,$C20/$K20,)+IF(($B20*$D20)-SUM($M20:Q20)&gt;0,$D20/$K20,)+IF(($B20*$E20)-SUM($N20:Q20)&gt;0,$E20/$K20,)+IF(($B20*$F20)-SUM($O20:Q20)&gt;0,$F20/$K20,)+IF(($B20*$G20)-SUM($P20:Q20)&gt;0,$G20/$K20,)+IF(($B20*$H20)-SUM($Q20:Q20)&gt;0,$H20/$K20,)+IF($I20&lt;4999.99,$I20,$I20/$K20),0)*$B20</f>
        <v>0</v>
      </c>
      <c r="S20" s="123">
        <f>IFERROR(IF(($B20*$C20)-SUM($L20:R20)&gt;0,$C20/$K20,)+IF(($B20*$D20)-SUM($M20:R20)&gt;0,$D20/$K20,)+IF(($B20*$E20)-SUM($N20:R20)&gt;0,$E20/$K20,)+IF(($B20*$F20)-SUM($O20:R20)&gt;0,$F20/$K20,)+IF(($B20*$G20)-SUM($P20:R20)&gt;0,$G20/$K20,)+IF(($B20*$H20)-SUM($Q20:R20)&gt;0,$H20/$K20,)+IF(($B20*$I20)-SUM($R20:R20)&gt;0,$I20/$K20,)+IF($J20&lt;4999.99,$J20,$J20/$K20),0)*$B20</f>
        <v>0</v>
      </c>
    </row>
    <row r="21" spans="1:19" hidden="1" outlineLevel="1" x14ac:dyDescent="0.3">
      <c r="A21" s="133"/>
      <c r="B21" s="103"/>
      <c r="C21" s="103"/>
      <c r="D21" s="103"/>
      <c r="E21" s="103"/>
      <c r="F21" s="103"/>
      <c r="G21" s="103"/>
      <c r="H21" s="103"/>
      <c r="I21" s="103"/>
      <c r="J21" s="113"/>
      <c r="K21" s="122">
        <f>_xlfn.IFNA(VLOOKUP(A21,'Equipment Depreciation'!G:H,2,FALSE),)</f>
        <v>0</v>
      </c>
      <c r="L21" s="105">
        <f t="shared" si="18"/>
        <v>0</v>
      </c>
      <c r="M21" s="105">
        <f>IFERROR(IF(($C21*B21)-SUM($L21:L21)&gt;0,$C21/$K21,)+IF($D21&lt;4999.99,D21,$D21/$K21),0)*B21</f>
        <v>0</v>
      </c>
      <c r="N21" s="105">
        <f>IFERROR(IF(($B21*$C21)-SUM($L21:M21)&gt;0,$C21/$K21,)+IF(($B21*$D21)-SUM($M21:M21)&gt;0,$D21/$K21,)+IF($E21&lt;4999.99,$E21,$E21/$K21),0)*B21</f>
        <v>0</v>
      </c>
      <c r="O21" s="105">
        <f>IFERROR(IF(($B21*$C21)-SUM($L21:N21)&gt;0,$C21/$K21,)+IF(($B21*$D21)-SUM($M21:N21)&gt;0,$D21/$K21,)+IF(($B21*$E21)-SUM($N21:N21)&gt;0,$E21/$K21,)+IF($F21&lt;4999.99,$F21,$F21/$K21),0)*B21</f>
        <v>0</v>
      </c>
      <c r="P21" s="105">
        <f>IFERROR(IF(($B21*$C21)-SUM($L21:O21)&gt;0,$C21/$K21,)+IF(($B21*$D21)-SUM($M21:O21)&gt;0,$D21/$K21,)+IF(($B21*$E21)-SUM($N21:O21)&gt;0,$E21/$K21,)+IF(($B21*$F21)-SUM($O21:O21)&gt;0,$F21/$K21,)+IF($G21&lt;4999.99,$G21,$G21/$K21),0)*$B21</f>
        <v>0</v>
      </c>
      <c r="Q21" s="105">
        <f>IFERROR(IF(($B21*$C21)-SUM($L21:P21)&gt;0,$C21/$K21,)+IF(($B21*$D21)-SUM($M21:P21)&gt;0,$D21/$K21,)+IF(($B21*$E21)-SUM($N21:P21)&gt;0,$E21/$K21,)+IF(($B21*$F21)-SUM($O21:P21)&gt;0,$F21/$K21,)+IF(($B21*$G21)-SUM($P21:P21)&gt;0,$G21/$K21,)+IF($H21&lt;4999.99,$H21,$H21/$K21),0)*$B21</f>
        <v>0</v>
      </c>
      <c r="R21" s="105">
        <f>IFERROR(IF(($B21*$C21)-SUM($L21:Q21)&gt;0,$C21/$K21,)+IF(($B21*$D21)-SUM($M21:Q21)&gt;0,$D21/$K21,)+IF(($B21*$E21)-SUM($N21:Q21)&gt;0,$E21/$K21,)+IF(($B21*$F21)-SUM($O21:Q21)&gt;0,$F21/$K21,)+IF(($B21*$G21)-SUM($P21:Q21)&gt;0,$G21/$K21,)+IF(($B21*$H21)-SUM($Q21:Q21)&gt;0,$H21/$K21,)+IF($I21&lt;4999.99,$I21,$I21/$K21),0)*$B21</f>
        <v>0</v>
      </c>
      <c r="S21" s="123">
        <f>IFERROR(IF(($B21*$C21)-SUM($L21:R21)&gt;0,$C21/$K21,)+IF(($B21*$D21)-SUM($M21:R21)&gt;0,$D21/$K21,)+IF(($B21*$E21)-SUM($N21:R21)&gt;0,$E21/$K21,)+IF(($B21*$F21)-SUM($O21:R21)&gt;0,$F21/$K21,)+IF(($B21*$G21)-SUM($P21:R21)&gt;0,$G21/$K21,)+IF(($B21*$H21)-SUM($Q21:R21)&gt;0,$H21/$K21,)+IF(($B21*$I21)-SUM($R21:R21)&gt;0,$I21/$K21,)+IF($J21&lt;4999.99,$J21,$J21/$K21),0)*$B21</f>
        <v>0</v>
      </c>
    </row>
    <row r="22" spans="1:19" hidden="1" outlineLevel="1" x14ac:dyDescent="0.3">
      <c r="A22" s="133"/>
      <c r="B22" s="103"/>
      <c r="C22" s="103"/>
      <c r="D22" s="103"/>
      <c r="E22" s="103"/>
      <c r="F22" s="103"/>
      <c r="G22" s="103"/>
      <c r="H22" s="103"/>
      <c r="I22" s="103"/>
      <c r="J22" s="113"/>
      <c r="K22" s="122">
        <f>_xlfn.IFNA(VLOOKUP(A22,'Equipment Depreciation'!G:H,2,FALSE),)</f>
        <v>0</v>
      </c>
      <c r="L22" s="105">
        <f t="shared" si="18"/>
        <v>0</v>
      </c>
      <c r="M22" s="105">
        <f>IFERROR(IF(($C22*B22)-SUM($L22:L22)&gt;0,$C22/$K22,)+IF($D22&lt;4999.99,D22,$D22/$K22),0)*B22</f>
        <v>0</v>
      </c>
      <c r="N22" s="105">
        <f>IFERROR(IF(($B22*$C22)-SUM($L22:M22)&gt;0,$C22/$K22,)+IF(($B22*$D22)-SUM($M22:M22)&gt;0,$D22/$K22,)+IF($E22&lt;4999.99,$E22,$E22/$K22),0)*B22</f>
        <v>0</v>
      </c>
      <c r="O22" s="105">
        <f>IFERROR(IF(($B22*$C22)-SUM($L22:N22)&gt;0,$C22/$K22,)+IF(($B22*$D22)-SUM($M22:N22)&gt;0,$D22/$K22,)+IF(($B22*$E22)-SUM($N22:N22)&gt;0,$E22/$K22,)+IF($F22&lt;4999.99,$F22,$F22/$K22),0)*B22</f>
        <v>0</v>
      </c>
      <c r="P22" s="105">
        <f>IFERROR(IF(($B22*$C22)-SUM($L22:O22)&gt;0,$C22/$K22,)+IF(($B22*$D22)-SUM($M22:O22)&gt;0,$D22/$K22,)+IF(($B22*$E22)-SUM($N22:O22)&gt;0,$E22/$K22,)+IF(($B22*$F22)-SUM($O22:O22)&gt;0,$F22/$K22,)+IF($G22&lt;4999.99,$G22,$G22/$K22),0)*$B22</f>
        <v>0</v>
      </c>
      <c r="Q22" s="105">
        <f>IFERROR(IF(($B22*$C22)-SUM($L22:P22)&gt;0,$C22/$K22,)+IF(($B22*$D22)-SUM($M22:P22)&gt;0,$D22/$K22,)+IF(($B22*$E22)-SUM($N22:P22)&gt;0,$E22/$K22,)+IF(($B22*$F22)-SUM($O22:P22)&gt;0,$F22/$K22,)+IF(($B22*$G22)-SUM($P22:P22)&gt;0,$G22/$K22,)+IF($H22&lt;4999.99,$H22,$H22/$K22),0)*$B22</f>
        <v>0</v>
      </c>
      <c r="R22" s="105">
        <f>IFERROR(IF(($B22*$C22)-SUM($L22:Q22)&gt;0,$C22/$K22,)+IF(($B22*$D22)-SUM($M22:Q22)&gt;0,$D22/$K22,)+IF(($B22*$E22)-SUM($N22:Q22)&gt;0,$E22/$K22,)+IF(($B22*$F22)-SUM($O22:Q22)&gt;0,$F22/$K22,)+IF(($B22*$G22)-SUM($P22:Q22)&gt;0,$G22/$K22,)+IF(($B22*$H22)-SUM($Q22:Q22)&gt;0,$H22/$K22,)+IF($I22&lt;4999.99,$I22,$I22/$K22),0)*$B22</f>
        <v>0</v>
      </c>
      <c r="S22" s="123">
        <f>IFERROR(IF(($B22*$C22)-SUM($L22:R22)&gt;0,$C22/$K22,)+IF(($B22*$D22)-SUM($M22:R22)&gt;0,$D22/$K22,)+IF(($B22*$E22)-SUM($N22:R22)&gt;0,$E22/$K22,)+IF(($B22*$F22)-SUM($O22:R22)&gt;0,$F22/$K22,)+IF(($B22*$G22)-SUM($P22:R22)&gt;0,$G22/$K22,)+IF(($B22*$H22)-SUM($Q22:R22)&gt;0,$H22/$K22,)+IF(($B22*$I22)-SUM($R22:R22)&gt;0,$I22/$K22,)+IF($J22&lt;4999.99,$J22,$J22/$K22),0)*$B22</f>
        <v>0</v>
      </c>
    </row>
    <row r="23" spans="1:19" hidden="1" outlineLevel="1" x14ac:dyDescent="0.3">
      <c r="A23" s="133"/>
      <c r="B23" s="103"/>
      <c r="C23" s="103"/>
      <c r="D23" s="103"/>
      <c r="E23" s="103"/>
      <c r="F23" s="103"/>
      <c r="G23" s="103"/>
      <c r="H23" s="103"/>
      <c r="I23" s="103"/>
      <c r="J23" s="113"/>
      <c r="K23" s="122">
        <f>_xlfn.IFNA(VLOOKUP(A23,'Equipment Depreciation'!G:H,2,FALSE),)</f>
        <v>0</v>
      </c>
      <c r="L23" s="105">
        <f t="shared" si="18"/>
        <v>0</v>
      </c>
      <c r="M23" s="105">
        <f>IFERROR(IF(($C23*B23)-SUM($L23:L23)&gt;0,$C23/$K23,)+IF($D23&lt;4999.99,D23,$D23/$K23),0)*B23</f>
        <v>0</v>
      </c>
      <c r="N23" s="105">
        <f>IFERROR(IF(($B23*$C23)-SUM($L23:M23)&gt;0,$C23/$K23,)+IF(($B23*$D23)-SUM($M23:M23)&gt;0,$D23/$K23,)+IF($E23&lt;4999.99,$E23,$E23/$K23),0)*B23</f>
        <v>0</v>
      </c>
      <c r="O23" s="105">
        <f>IFERROR(IF(($B23*$C23)-SUM($L23:N23)&gt;0,$C23/$K23,)+IF(($B23*$D23)-SUM($M23:N23)&gt;0,$D23/$K23,)+IF(($B23*$E23)-SUM($N23:N23)&gt;0,$E23/$K23,)+IF($F23&lt;4999.99,$F23,$F23/$K23),0)*B23</f>
        <v>0</v>
      </c>
      <c r="P23" s="105">
        <f>IFERROR(IF(($B23*$C23)-SUM($L23:O23)&gt;0,$C23/$K23,)+IF(($B23*$D23)-SUM($M23:O23)&gt;0,$D23/$K23,)+IF(($B23*$E23)-SUM($N23:O23)&gt;0,$E23/$K23,)+IF(($B23*$F23)-SUM($O23:O23)&gt;0,$F23/$K23,)+IF($G23&lt;4999.99,$G23,$G23/$K23),0)*$B23</f>
        <v>0</v>
      </c>
      <c r="Q23" s="105">
        <f>IFERROR(IF(($B23*$C23)-SUM($L23:P23)&gt;0,$C23/$K23,)+IF(($B23*$D23)-SUM($M23:P23)&gt;0,$D23/$K23,)+IF(($B23*$E23)-SUM($N23:P23)&gt;0,$E23/$K23,)+IF(($B23*$F23)-SUM($O23:P23)&gt;0,$F23/$K23,)+IF(($B23*$G23)-SUM($P23:P23)&gt;0,$G23/$K23,)+IF($H23&lt;4999.99,$H23,$H23/$K23),0)*$B23</f>
        <v>0</v>
      </c>
      <c r="R23" s="105">
        <f>IFERROR(IF(($B23*$C23)-SUM($L23:Q23)&gt;0,$C23/$K23,)+IF(($B23*$D23)-SUM($M23:Q23)&gt;0,$D23/$K23,)+IF(($B23*$E23)-SUM($N23:Q23)&gt;0,$E23/$K23,)+IF(($B23*$F23)-SUM($O23:Q23)&gt;0,$F23/$K23,)+IF(($B23*$G23)-SUM($P23:Q23)&gt;0,$G23/$K23,)+IF(($B23*$H23)-SUM($Q23:Q23)&gt;0,$H23/$K23,)+IF($I23&lt;4999.99,$I23,$I23/$K23),0)*$B23</f>
        <v>0</v>
      </c>
      <c r="S23" s="123">
        <f>IFERROR(IF(($B23*$C23)-SUM($L23:R23)&gt;0,$C23/$K23,)+IF(($B23*$D23)-SUM($M23:R23)&gt;0,$D23/$K23,)+IF(($B23*$E23)-SUM($N23:R23)&gt;0,$E23/$K23,)+IF(($B23*$F23)-SUM($O23:R23)&gt;0,$F23/$K23,)+IF(($B23*$G23)-SUM($P23:R23)&gt;0,$G23/$K23,)+IF(($B23*$H23)-SUM($Q23:R23)&gt;0,$H23/$K23,)+IF(($B23*$I23)-SUM($R23:R23)&gt;0,$I23/$K23,)+IF($J23&lt;4999.99,$J23,$J23/$K23),0)*$B23</f>
        <v>0</v>
      </c>
    </row>
    <row r="24" spans="1:19" hidden="1" outlineLevel="1" x14ac:dyDescent="0.3">
      <c r="A24" s="134"/>
      <c r="B24" s="114"/>
      <c r="C24" s="114"/>
      <c r="D24" s="114"/>
      <c r="E24" s="114"/>
      <c r="F24" s="114"/>
      <c r="G24" s="114"/>
      <c r="H24" s="114"/>
      <c r="I24" s="114"/>
      <c r="J24" s="115"/>
      <c r="K24" s="124">
        <f>_xlfn.IFNA(VLOOKUP(A24,'Equipment Depreciation'!G:H,2,FALSE),)</f>
        <v>0</v>
      </c>
      <c r="L24" s="125">
        <f t="shared" si="18"/>
        <v>0</v>
      </c>
      <c r="M24" s="125">
        <f>IFERROR(IF(($C24*B24)-SUM($L24:L24)&gt;0,$C24/$K24,)+IF($D24&lt;4999.99,D24,$D24/$K24),0)*B24</f>
        <v>0</v>
      </c>
      <c r="N24" s="125">
        <f>IFERROR(IF(($B24*$C24)-SUM($L24:M24)&gt;0,$C24/$K24,)+IF(($B24*$D24)-SUM($M24:M24)&gt;0,$D24/$K24,)+IF($E24&lt;4999.99,$E24,$E24/$K24),0)*B24</f>
        <v>0</v>
      </c>
      <c r="O24" s="125">
        <f>IFERROR(IF(($B24*$C24)-SUM($L24:N24)&gt;0,$C24/$K24,)+IF(($B24*$D24)-SUM($M24:N24)&gt;0,$D24/$K24,)+IF(($B24*$E24)-SUM($N24:N24)&gt;0,$E24/$K24,)+IF($F24&lt;4999.99,$F24,$F24/$K24),0)*B24</f>
        <v>0</v>
      </c>
      <c r="P24" s="125">
        <f>IFERROR(IF(($B24*$C24)-SUM($L24:O24)&gt;0,$C24/$K24,)+IF(($B24*$D24)-SUM($M24:O24)&gt;0,$D24/$K24,)+IF(($B24*$E24)-SUM($N24:O24)&gt;0,$E24/$K24,)+IF(($B24*$F24)-SUM($O24:O24)&gt;0,$F24/$K24,)+IF($G24&lt;4999.99,$G24,$G24/$K24),0)*$B24</f>
        <v>0</v>
      </c>
      <c r="Q24" s="125">
        <f>IFERROR(IF(($B24*$C24)-SUM($L24:P24)&gt;0,$C24/$K24,)+IF(($B24*$D24)-SUM($M24:P24)&gt;0,$D24/$K24,)+IF(($B24*$E24)-SUM($N24:P24)&gt;0,$E24/$K24,)+IF(($B24*$F24)-SUM($O24:P24)&gt;0,$F24/$K24,)+IF(($B24*$G24)-SUM($P24:P24)&gt;0,$G24/$K24,)+IF($H24&lt;4999.99,$H24,$H24/$K24),0)*$B24</f>
        <v>0</v>
      </c>
      <c r="R24" s="125">
        <f>IFERROR(IF(($B24*$C24)-SUM($L24:Q24)&gt;0,$C24/$K24,)+IF(($B24*$D24)-SUM($M24:Q24)&gt;0,$D24/$K24,)+IF(($B24*$E24)-SUM($N24:Q24)&gt;0,$E24/$K24,)+IF(($B24*$F24)-SUM($O24:Q24)&gt;0,$F24/$K24,)+IF(($B24*$G24)-SUM($P24:Q24)&gt;0,$G24/$K24,)+IF(($B24*$H24)-SUM($Q24:Q24)&gt;0,$H24/$K24,)+IF($I24&lt;4999.99,$I24,$I24/$K24),0)*$B24</f>
        <v>0</v>
      </c>
      <c r="S24" s="126">
        <f>IFERROR(IF(($B24*$C24)-SUM($L24:R24)&gt;0,$C24/$K24,)+IF(($B24*$D24)-SUM($M24:R24)&gt;0,$D24/$K24,)+IF(($B24*$E24)-SUM($N24:R24)&gt;0,$E24/$K24,)+IF(($B24*$F24)-SUM($O24:R24)&gt;0,$F24/$K24,)+IF(($B24*$G24)-SUM($P24:R24)&gt;0,$G24/$K24,)+IF(($B24*$H24)-SUM($Q24:R24)&gt;0,$H24/$K24,)+IF(($B24*$I24)-SUM($R24:R24)&gt;0,$I24/$K24,)+IF($J24&lt;4999.99,$J24,$J24/$K24),0)*$B24</f>
        <v>0</v>
      </c>
    </row>
    <row r="25" spans="1:19" collapsed="1" x14ac:dyDescent="0.3">
      <c r="A25" s="132" t="s">
        <v>146</v>
      </c>
      <c r="B25" s="110"/>
      <c r="C25" s="111"/>
      <c r="D25" s="111"/>
      <c r="E25" s="111"/>
      <c r="F25" s="111"/>
      <c r="G25" s="111"/>
      <c r="H25" s="111"/>
      <c r="I25" s="111"/>
      <c r="J25" s="112"/>
      <c r="K25" s="119"/>
      <c r="L25" s="120">
        <f>SUM(L26:L31)</f>
        <v>0</v>
      </c>
      <c r="M25" s="120">
        <f t="shared" ref="M25" si="19">SUM(M26:M31)</f>
        <v>0</v>
      </c>
      <c r="N25" s="120">
        <f t="shared" ref="N25" si="20">SUM(N26:N31)</f>
        <v>0</v>
      </c>
      <c r="O25" s="120">
        <f t="shared" ref="O25" si="21">SUM(O26:O31)</f>
        <v>0</v>
      </c>
      <c r="P25" s="120">
        <f t="shared" ref="P25" si="22">SUM(P26:P31)</f>
        <v>0</v>
      </c>
      <c r="Q25" s="120">
        <f t="shared" ref="Q25" si="23">SUM(Q26:Q31)</f>
        <v>0</v>
      </c>
      <c r="R25" s="120">
        <f t="shared" ref="R25" si="24">SUM(R26:R31)</f>
        <v>0</v>
      </c>
      <c r="S25" s="121">
        <f t="shared" ref="S25" si="25">SUM(S26:S31)</f>
        <v>0</v>
      </c>
    </row>
    <row r="26" spans="1:19" hidden="1" outlineLevel="1" x14ac:dyDescent="0.3">
      <c r="A26" s="133"/>
      <c r="B26" s="103"/>
      <c r="C26" s="103"/>
      <c r="D26" s="103"/>
      <c r="E26" s="103"/>
      <c r="F26" s="103"/>
      <c r="G26" s="103"/>
      <c r="H26" s="103"/>
      <c r="I26" s="103"/>
      <c r="J26" s="113"/>
      <c r="K26" s="122">
        <f>_xlfn.IFNA(VLOOKUP(A26,'Equipment Depreciation'!J:K,2,FALSE),)</f>
        <v>0</v>
      </c>
      <c r="L26" s="105">
        <f>IF(C26&lt;4999.99,C26,C26/K26)*B26</f>
        <v>0</v>
      </c>
      <c r="M26" s="105">
        <f>IFERROR(IF(($C26*B26)-SUM($L26:L26)&gt;0,$C26/$K26,)+IF($D26&lt;4999.99,D26,$D26/$K26),0)*B26</f>
        <v>0</v>
      </c>
      <c r="N26" s="105">
        <f>IFERROR(IF(($B26*$C26)-SUM($L26:M26)&gt;0,$C26/$K26,)+IF(($B26*$D26)-SUM($M26:M26)&gt;0,$D26/$K26,)+IF($E26&lt;4999.99,$E26,$E26/$K26),0)*B26</f>
        <v>0</v>
      </c>
      <c r="O26" s="105">
        <f>IFERROR(IF(($B26*$C26)-SUM($L26:N26)&gt;0,$C26/$K26,)+IF(($B26*$D26)-SUM($M26:N26)&gt;0,$D26/$K26,)+IF(($B26*$E26)-SUM($N26:N26)&gt;0,$E26/$K26,)+IF($F26&lt;4999.99,$F26,$F26/$K26),0)*B26</f>
        <v>0</v>
      </c>
      <c r="P26" s="105">
        <f>IFERROR(IF(($B26*$C26)-SUM($L26:O26)&gt;0,$C26/$K26,)+IF(($B26*$D26)-SUM($M26:O26)&gt;0,$D26/$K26,)+IF(($B26*$E26)-SUM($N26:O26)&gt;0,$E26/$K26,)+IF(($B26*$F26)-SUM($O26:O26)&gt;0,$F26/$K26,)+IF($G26&lt;4999.99,$G26,$G26/$K26),0)*$B26</f>
        <v>0</v>
      </c>
      <c r="Q26" s="105">
        <f>IFERROR(IF(($B26*$C26)-SUM($L26:P26)&gt;0,$C26/$K26,)+IF(($B26*$D26)-SUM($M26:P26)&gt;0,$D26/$K26,)+IF(($B26*$E26)-SUM($N26:P26)&gt;0,$E26/$K26,)+IF(($B26*$F26)-SUM($O26:P26)&gt;0,$F26/$K26,)+IF(($B26*$G26)-SUM($P26:P26)&gt;0,$G26/$K26,)+IF($H26&lt;4999.99,$H26,$H26/$K26),0)*$B26</f>
        <v>0</v>
      </c>
      <c r="R26" s="105">
        <f>IFERROR(IF(($B26*$C26)-SUM($L26:Q26)&gt;0,$C26/$K26,)+IF(($B26*$D26)-SUM($M26:Q26)&gt;0,$D26/$K26,)+IF(($B26*$E26)-SUM($N26:Q26)&gt;0,$E26/$K26,)+IF(($B26*$F26)-SUM($O26:Q26)&gt;0,$F26/$K26,)+IF(($B26*$G26)-SUM($P26:Q26)&gt;0,$G26/$K26,)+IF(($B26*$H26)-SUM($Q26:Q26)&gt;0,$H26/$K26,)+IF($I26&lt;4999.99,$I26,$I26/$K26),0)*$B26</f>
        <v>0</v>
      </c>
      <c r="S26" s="123">
        <f>IFERROR(IF(($B26*$C26)-SUM($L26:R26)&gt;0,$C26/$K26,)+IF(($B26*$D26)-SUM($M26:R26)&gt;0,$D26/$K26,)+IF(($B26*$E26)-SUM($N26:R26)&gt;0,$E26/$K26,)+IF(($B26*$F26)-SUM($O26:R26)&gt;0,$F26/$K26,)+IF(($B26*$G26)-SUM($P26:R26)&gt;0,$G26/$K26,)+IF(($B26*$H26)-SUM($Q26:R26)&gt;0,$H26/$K26,)+IF(($B26*$I26)-SUM($R26:R26)&gt;0,$I26/$K26,)+IF($J26&lt;4999.99,$J26,$J26/$K26),0)*$B26</f>
        <v>0</v>
      </c>
    </row>
    <row r="27" spans="1:19" hidden="1" outlineLevel="1" x14ac:dyDescent="0.3">
      <c r="A27" s="133"/>
      <c r="B27" s="103"/>
      <c r="C27" s="103"/>
      <c r="D27" s="103"/>
      <c r="E27" s="103"/>
      <c r="F27" s="103"/>
      <c r="G27" s="103"/>
      <c r="H27" s="103"/>
      <c r="I27" s="103"/>
      <c r="J27" s="113"/>
      <c r="K27" s="122">
        <f>_xlfn.IFNA(VLOOKUP(A27,'Equipment Depreciation'!J:K,2,FALSE),)</f>
        <v>0</v>
      </c>
      <c r="L27" s="105">
        <f t="shared" ref="L27:L31" si="26">IF(C27&lt;4999.99,C27,C27/K27)*B27</f>
        <v>0</v>
      </c>
      <c r="M27" s="105">
        <f>IFERROR(IF(($C27*B27)-SUM($L27:L27)&gt;0,$C27/$K27,)+IF($D27&lt;4999.99,D27,$D27/$K27),0)*B27</f>
        <v>0</v>
      </c>
      <c r="N27" s="105">
        <f>IFERROR(IF(($B27*$C27)-SUM($L27:M27)&gt;0,$C27/$K27,)+IF(($B27*$D27)-SUM($M27:M27)&gt;0,$D27/$K27,)+IF($E27&lt;4999.99,$E27,$E27/$K27),0)*B27</f>
        <v>0</v>
      </c>
      <c r="O27" s="105">
        <f>IFERROR(IF(($B27*$C27)-SUM($L27:N27)&gt;0,$C27/$K27,)+IF(($B27*$D27)-SUM($M27:N27)&gt;0,$D27/$K27,)+IF(($B27*$E27)-SUM($N27:N27)&gt;0,$E27/$K27,)+IF($F27&lt;4999.99,$F27,$F27/$K27),0)*B27</f>
        <v>0</v>
      </c>
      <c r="P27" s="105">
        <f>IFERROR(IF(($B27*$C27)-SUM($L27:O27)&gt;0,$C27/$K27,)+IF(($B27*$D27)-SUM($M27:O27)&gt;0,$D27/$K27,)+IF(($B27*$E27)-SUM($N27:O27)&gt;0,$E27/$K27,)+IF(($B27*$F27)-SUM($O27:O27)&gt;0,$F27/$K27,)+IF($G27&lt;4999.99,$G27,$G27/$K27),0)*$B27</f>
        <v>0</v>
      </c>
      <c r="Q27" s="105">
        <f>IFERROR(IF(($B27*$C27)-SUM($L27:P27)&gt;0,$C27/$K27,)+IF(($B27*$D27)-SUM($M27:P27)&gt;0,$D27/$K27,)+IF(($B27*$E27)-SUM($N27:P27)&gt;0,$E27/$K27,)+IF(($B27*$F27)-SUM($O27:P27)&gt;0,$F27/$K27,)+IF(($B27*$G27)-SUM($P27:P27)&gt;0,$G27/$K27,)+IF($H27&lt;4999.99,$H27,$H27/$K27),0)*$B27</f>
        <v>0</v>
      </c>
      <c r="R27" s="105">
        <f>IFERROR(IF(($B27*$C27)-SUM($L27:Q27)&gt;0,$C27/$K27,)+IF(($B27*$D27)-SUM($M27:Q27)&gt;0,$D27/$K27,)+IF(($B27*$E27)-SUM($N27:Q27)&gt;0,$E27/$K27,)+IF(($B27*$F27)-SUM($O27:Q27)&gt;0,$F27/$K27,)+IF(($B27*$G27)-SUM($P27:Q27)&gt;0,$G27/$K27,)+IF(($B27*$H27)-SUM($Q27:Q27)&gt;0,$H27/$K27,)+IF($I27&lt;4999.99,$I27,$I27/$K27),0)*$B27</f>
        <v>0</v>
      </c>
      <c r="S27" s="123">
        <f>IFERROR(IF(($B27*$C27)-SUM($L27:R27)&gt;0,$C27/$K27,)+IF(($B27*$D27)-SUM($M27:R27)&gt;0,$D27/$K27,)+IF(($B27*$E27)-SUM($N27:R27)&gt;0,$E27/$K27,)+IF(($B27*$F27)-SUM($O27:R27)&gt;0,$F27/$K27,)+IF(($B27*$G27)-SUM($P27:R27)&gt;0,$G27/$K27,)+IF(($B27*$H27)-SUM($Q27:R27)&gt;0,$H27/$K27,)+IF(($B27*$I27)-SUM($R27:R27)&gt;0,$I27/$K27,)+IF($J27&lt;4999.99,$J27,$J27/$K27),0)*$B27</f>
        <v>0</v>
      </c>
    </row>
    <row r="28" spans="1:19" hidden="1" outlineLevel="1" x14ac:dyDescent="0.3">
      <c r="A28" s="133"/>
      <c r="B28" s="103"/>
      <c r="C28" s="103"/>
      <c r="D28" s="103"/>
      <c r="E28" s="103"/>
      <c r="F28" s="103"/>
      <c r="G28" s="103"/>
      <c r="H28" s="103"/>
      <c r="I28" s="103"/>
      <c r="J28" s="113"/>
      <c r="K28" s="122">
        <f>_xlfn.IFNA(VLOOKUP(A28,'Equipment Depreciation'!J:K,2,FALSE),)</f>
        <v>0</v>
      </c>
      <c r="L28" s="105">
        <f t="shared" si="26"/>
        <v>0</v>
      </c>
      <c r="M28" s="105">
        <f>IFERROR(IF(($C28*B28)-SUM($L28:L28)&gt;0,$C28/$K28,)+IF($D28&lt;4999.99,D28,$D28/$K28),0)*B28</f>
        <v>0</v>
      </c>
      <c r="N28" s="105">
        <f>IFERROR(IF(($B28*$C28)-SUM($L28:M28)&gt;0,$C28/$K28,)+IF(($B28*$D28)-SUM($M28:M28)&gt;0,$D28/$K28,)+IF($E28&lt;4999.99,$E28,$E28/$K28),0)*B28</f>
        <v>0</v>
      </c>
      <c r="O28" s="105">
        <f>IFERROR(IF(($B28*$C28)-SUM($L28:N28)&gt;0,$C28/$K28,)+IF(($B28*$D28)-SUM($M28:N28)&gt;0,$D28/$K28,)+IF(($B28*$E28)-SUM($N28:N28)&gt;0,$E28/$K28,)+IF($F28&lt;4999.99,$F28,$F28/$K28),0)*B28</f>
        <v>0</v>
      </c>
      <c r="P28" s="105">
        <f>IFERROR(IF(($B28*$C28)-SUM($L28:O28)&gt;0,$C28/$K28,)+IF(($B28*$D28)-SUM($M28:O28)&gt;0,$D28/$K28,)+IF(($B28*$E28)-SUM($N28:O28)&gt;0,$E28/$K28,)+IF(($B28*$F28)-SUM($O28:O28)&gt;0,$F28/$K28,)+IF($G28&lt;4999.99,$G28,$G28/$K28),0)*$B28</f>
        <v>0</v>
      </c>
      <c r="Q28" s="105">
        <f>IFERROR(IF(($B28*$C28)-SUM($L28:P28)&gt;0,$C28/$K28,)+IF(($B28*$D28)-SUM($M28:P28)&gt;0,$D28/$K28,)+IF(($B28*$E28)-SUM($N28:P28)&gt;0,$E28/$K28,)+IF(($B28*$F28)-SUM($O28:P28)&gt;0,$F28/$K28,)+IF(($B28*$G28)-SUM($P28:P28)&gt;0,$G28/$K28,)+IF($H28&lt;4999.99,$H28,$H28/$K28),0)*$B28</f>
        <v>0</v>
      </c>
      <c r="R28" s="105">
        <f>IFERROR(IF(($B28*$C28)-SUM($L28:Q28)&gt;0,$C28/$K28,)+IF(($B28*$D28)-SUM($M28:Q28)&gt;0,$D28/$K28,)+IF(($B28*$E28)-SUM($N28:Q28)&gt;0,$E28/$K28,)+IF(($B28*$F28)-SUM($O28:Q28)&gt;0,$F28/$K28,)+IF(($B28*$G28)-SUM($P28:Q28)&gt;0,$G28/$K28,)+IF(($B28*$H28)-SUM($Q28:Q28)&gt;0,$H28/$K28,)+IF($I28&lt;4999.99,$I28,$I28/$K28),0)*$B28</f>
        <v>0</v>
      </c>
      <c r="S28" s="123">
        <f>IFERROR(IF(($B28*$C28)-SUM($L28:R28)&gt;0,$C28/$K28,)+IF(($B28*$D28)-SUM($M28:R28)&gt;0,$D28/$K28,)+IF(($B28*$E28)-SUM($N28:R28)&gt;0,$E28/$K28,)+IF(($B28*$F28)-SUM($O28:R28)&gt;0,$F28/$K28,)+IF(($B28*$G28)-SUM($P28:R28)&gt;0,$G28/$K28,)+IF(($B28*$H28)-SUM($Q28:R28)&gt;0,$H28/$K28,)+IF(($B28*$I28)-SUM($R28:R28)&gt;0,$I28/$K28,)+IF($J28&lt;4999.99,$J28,$J28/$K28),0)*$B28</f>
        <v>0</v>
      </c>
    </row>
    <row r="29" spans="1:19" hidden="1" outlineLevel="1" x14ac:dyDescent="0.3">
      <c r="A29" s="133"/>
      <c r="B29" s="103"/>
      <c r="C29" s="103"/>
      <c r="D29" s="103"/>
      <c r="E29" s="103"/>
      <c r="F29" s="103"/>
      <c r="G29" s="103"/>
      <c r="H29" s="103"/>
      <c r="I29" s="103"/>
      <c r="J29" s="113"/>
      <c r="K29" s="122">
        <f>_xlfn.IFNA(VLOOKUP(A29,'Equipment Depreciation'!J:K,2,FALSE),)</f>
        <v>0</v>
      </c>
      <c r="L29" s="105">
        <f t="shared" si="26"/>
        <v>0</v>
      </c>
      <c r="M29" s="105">
        <f>IFERROR(IF(($C29*B29)-SUM($L29:L29)&gt;0,$C29/$K29,)+IF($D29&lt;4999.99,D29,$D29/$K29),0)*B29</f>
        <v>0</v>
      </c>
      <c r="N29" s="105">
        <f>IFERROR(IF(($B29*$C29)-SUM($L29:M29)&gt;0,$C29/$K29,)+IF(($B29*$D29)-SUM($M29:M29)&gt;0,$D29/$K29,)+IF($E29&lt;4999.99,$E29,$E29/$K29),0)*B29</f>
        <v>0</v>
      </c>
      <c r="O29" s="105">
        <f>IFERROR(IF(($B29*$C29)-SUM($L29:N29)&gt;0,$C29/$K29,)+IF(($B29*$D29)-SUM($M29:N29)&gt;0,$D29/$K29,)+IF(($B29*$E29)-SUM($N29:N29)&gt;0,$E29/$K29,)+IF($F29&lt;4999.99,$F29,$F29/$K29),0)*B29</f>
        <v>0</v>
      </c>
      <c r="P29" s="105">
        <f>IFERROR(IF(($B29*$C29)-SUM($L29:O29)&gt;0,$C29/$K29,)+IF(($B29*$D29)-SUM($M29:O29)&gt;0,$D29/$K29,)+IF(($B29*$E29)-SUM($N29:O29)&gt;0,$E29/$K29,)+IF(($B29*$F29)-SUM($O29:O29)&gt;0,$F29/$K29,)+IF($G29&lt;4999.99,$G29,$G29/$K29),0)*$B29</f>
        <v>0</v>
      </c>
      <c r="Q29" s="105">
        <f>IFERROR(IF(($B29*$C29)-SUM($L29:P29)&gt;0,$C29/$K29,)+IF(($B29*$D29)-SUM($M29:P29)&gt;0,$D29/$K29,)+IF(($B29*$E29)-SUM($N29:P29)&gt;0,$E29/$K29,)+IF(($B29*$F29)-SUM($O29:P29)&gt;0,$F29/$K29,)+IF(($B29*$G29)-SUM($P29:P29)&gt;0,$G29/$K29,)+IF($H29&lt;4999.99,$H29,$H29/$K29),0)*$B29</f>
        <v>0</v>
      </c>
      <c r="R29" s="105">
        <f>IFERROR(IF(($B29*$C29)-SUM($L29:Q29)&gt;0,$C29/$K29,)+IF(($B29*$D29)-SUM($M29:Q29)&gt;0,$D29/$K29,)+IF(($B29*$E29)-SUM($N29:Q29)&gt;0,$E29/$K29,)+IF(($B29*$F29)-SUM($O29:Q29)&gt;0,$F29/$K29,)+IF(($B29*$G29)-SUM($P29:Q29)&gt;0,$G29/$K29,)+IF(($B29*$H29)-SUM($Q29:Q29)&gt;0,$H29/$K29,)+IF($I29&lt;4999.99,$I29,$I29/$K29),0)*$B29</f>
        <v>0</v>
      </c>
      <c r="S29" s="123">
        <f>IFERROR(IF(($B29*$C29)-SUM($L29:R29)&gt;0,$C29/$K29,)+IF(($B29*$D29)-SUM($M29:R29)&gt;0,$D29/$K29,)+IF(($B29*$E29)-SUM($N29:R29)&gt;0,$E29/$K29,)+IF(($B29*$F29)-SUM($O29:R29)&gt;0,$F29/$K29,)+IF(($B29*$G29)-SUM($P29:R29)&gt;0,$G29/$K29,)+IF(($B29*$H29)-SUM($Q29:R29)&gt;0,$H29/$K29,)+IF(($B29*$I29)-SUM($R29:R29)&gt;0,$I29/$K29,)+IF($J29&lt;4999.99,$J29,$J29/$K29),0)*$B29</f>
        <v>0</v>
      </c>
    </row>
    <row r="30" spans="1:19" hidden="1" outlineLevel="1" x14ac:dyDescent="0.3">
      <c r="A30" s="133"/>
      <c r="B30" s="103"/>
      <c r="C30" s="103"/>
      <c r="D30" s="103"/>
      <c r="E30" s="103"/>
      <c r="F30" s="103"/>
      <c r="G30" s="103"/>
      <c r="H30" s="103"/>
      <c r="I30" s="103"/>
      <c r="J30" s="113"/>
      <c r="K30" s="122">
        <f>_xlfn.IFNA(VLOOKUP(A30,'Equipment Depreciation'!J:K,2,FALSE),)</f>
        <v>0</v>
      </c>
      <c r="L30" s="105">
        <f t="shared" si="26"/>
        <v>0</v>
      </c>
      <c r="M30" s="105">
        <f>IFERROR(IF(($C30*B30)-SUM($L30:L30)&gt;0,$C30/$K30,)+IF($D30&lt;4999.99,D30,$D30/$K30),0)*B30</f>
        <v>0</v>
      </c>
      <c r="N30" s="105">
        <f>IFERROR(IF(($B30*$C30)-SUM($L30:M30)&gt;0,$C30/$K30,)+IF(($B30*$D30)-SUM($M30:M30)&gt;0,$D30/$K30,)+IF($E30&lt;4999.99,$E30,$E30/$K30),0)*B30</f>
        <v>0</v>
      </c>
      <c r="O30" s="105">
        <f>IFERROR(IF(($B30*$C30)-SUM($L30:N30)&gt;0,$C30/$K30,)+IF(($B30*$D30)-SUM($M30:N30)&gt;0,$D30/$K30,)+IF(($B30*$E30)-SUM($N30:N30)&gt;0,$E30/$K30,)+IF($F30&lt;4999.99,$F30,$F30/$K30),0)*B30</f>
        <v>0</v>
      </c>
      <c r="P30" s="105">
        <f>IFERROR(IF(($B30*$C30)-SUM($L30:O30)&gt;0,$C30/$K30,)+IF(($B30*$D30)-SUM($M30:O30)&gt;0,$D30/$K30,)+IF(($B30*$E30)-SUM($N30:O30)&gt;0,$E30/$K30,)+IF(($B30*$F30)-SUM($O30:O30)&gt;0,$F30/$K30,)+IF($G30&lt;4999.99,$G30,$G30/$K30),0)*$B30</f>
        <v>0</v>
      </c>
      <c r="Q30" s="105">
        <f>IFERROR(IF(($B30*$C30)-SUM($L30:P30)&gt;0,$C30/$K30,)+IF(($B30*$D30)-SUM($M30:P30)&gt;0,$D30/$K30,)+IF(($B30*$E30)-SUM($N30:P30)&gt;0,$E30/$K30,)+IF(($B30*$F30)-SUM($O30:P30)&gt;0,$F30/$K30,)+IF(($B30*$G30)-SUM($P30:P30)&gt;0,$G30/$K30,)+IF($H30&lt;4999.99,$H30,$H30/$K30),0)*$B30</f>
        <v>0</v>
      </c>
      <c r="R30" s="105">
        <f>IFERROR(IF(($B30*$C30)-SUM($L30:Q30)&gt;0,$C30/$K30,)+IF(($B30*$D30)-SUM($M30:Q30)&gt;0,$D30/$K30,)+IF(($B30*$E30)-SUM($N30:Q30)&gt;0,$E30/$K30,)+IF(($B30*$F30)-SUM($O30:Q30)&gt;0,$F30/$K30,)+IF(($B30*$G30)-SUM($P30:Q30)&gt;0,$G30/$K30,)+IF(($B30*$H30)-SUM($Q30:Q30)&gt;0,$H30/$K30,)+IF($I30&lt;4999.99,$I30,$I30/$K30),0)*$B30</f>
        <v>0</v>
      </c>
      <c r="S30" s="123">
        <f>IFERROR(IF(($B30*$C30)-SUM($L30:R30)&gt;0,$C30/$K30,)+IF(($B30*$D30)-SUM($M30:R30)&gt;0,$D30/$K30,)+IF(($B30*$E30)-SUM($N30:R30)&gt;0,$E30/$K30,)+IF(($B30*$F30)-SUM($O30:R30)&gt;0,$F30/$K30,)+IF(($B30*$G30)-SUM($P30:R30)&gt;0,$G30/$K30,)+IF(($B30*$H30)-SUM($Q30:R30)&gt;0,$H30/$K30,)+IF(($B30*$I30)-SUM($R30:R30)&gt;0,$I30/$K30,)+IF($J30&lt;4999.99,$J30,$J30/$K30),0)*$B30</f>
        <v>0</v>
      </c>
    </row>
    <row r="31" spans="1:19" hidden="1" outlineLevel="1" x14ac:dyDescent="0.3">
      <c r="A31" s="134"/>
      <c r="B31" s="114"/>
      <c r="C31" s="114"/>
      <c r="D31" s="114"/>
      <c r="E31" s="114"/>
      <c r="F31" s="114"/>
      <c r="G31" s="114"/>
      <c r="H31" s="114"/>
      <c r="I31" s="114"/>
      <c r="J31" s="115"/>
      <c r="K31" s="124">
        <f>_xlfn.IFNA(VLOOKUP(A31,'Equipment Depreciation'!J:K,2,FALSE),)</f>
        <v>0</v>
      </c>
      <c r="L31" s="125">
        <f t="shared" si="26"/>
        <v>0</v>
      </c>
      <c r="M31" s="125">
        <f>IFERROR(IF(($C31*B31)-SUM($L31:L31)&gt;0,$C31/$K31,)+IF($D31&lt;4999.99,D31,$D31/$K31),0)*B31</f>
        <v>0</v>
      </c>
      <c r="N31" s="125">
        <f>IFERROR(IF(($B31*$C31)-SUM($L31:M31)&gt;0,$C31/$K31,)+IF(($B31*$D31)-SUM($M31:M31)&gt;0,$D31/$K31,)+IF($E31&lt;4999.99,$E31,$E31/$K31),0)*B31</f>
        <v>0</v>
      </c>
      <c r="O31" s="125">
        <f>IFERROR(IF(($B31*$C31)-SUM($L31:N31)&gt;0,$C31/$K31,)+IF(($B31*$D31)-SUM($M31:N31)&gt;0,$D31/$K31,)+IF(($B31*$E31)-SUM($N31:N31)&gt;0,$E31/$K31,)+IF($F31&lt;4999.99,$F31,$F31/$K31),0)*B31</f>
        <v>0</v>
      </c>
      <c r="P31" s="125">
        <f>IFERROR(IF(($B31*$C31)-SUM($L31:O31)&gt;0,$C31/$K31,)+IF(($B31*$D31)-SUM($M31:O31)&gt;0,$D31/$K31,)+IF(($B31*$E31)-SUM($N31:O31)&gt;0,$E31/$K31,)+IF(($B31*$F31)-SUM($O31:O31)&gt;0,$F31/$K31,)+IF($G31&lt;4999.99,$G31,$G31/$K31),0)*$B31</f>
        <v>0</v>
      </c>
      <c r="Q31" s="125">
        <f>IFERROR(IF(($B31*$C31)-SUM($L31:P31)&gt;0,$C31/$K31,)+IF(($B31*$D31)-SUM($M31:P31)&gt;0,$D31/$K31,)+IF(($B31*$E31)-SUM($N31:P31)&gt;0,$E31/$K31,)+IF(($B31*$F31)-SUM($O31:P31)&gt;0,$F31/$K31,)+IF(($B31*$G31)-SUM($P31:P31)&gt;0,$G31/$K31,)+IF($H31&lt;4999.99,$H31,$H31/$K31),0)*$B31</f>
        <v>0</v>
      </c>
      <c r="R31" s="125">
        <f>IFERROR(IF(($B31*$C31)-SUM($L31:Q31)&gt;0,$C31/$K31,)+IF(($B31*$D31)-SUM($M31:Q31)&gt;0,$D31/$K31,)+IF(($B31*$E31)-SUM($N31:Q31)&gt;0,$E31/$K31,)+IF(($B31*$F31)-SUM($O31:Q31)&gt;0,$F31/$K31,)+IF(($B31*$G31)-SUM($P31:Q31)&gt;0,$G31/$K31,)+IF(($B31*$H31)-SUM($Q31:Q31)&gt;0,$H31/$K31,)+IF($I31&lt;4999.99,$I31,$I31/$K31),0)*$B31</f>
        <v>0</v>
      </c>
      <c r="S31" s="126">
        <f>IFERROR(IF(($B31*$C31)-SUM($L31:R31)&gt;0,$C31/$K31,)+IF(($B31*$D31)-SUM($M31:R31)&gt;0,$D31/$K31,)+IF(($B31*$E31)-SUM($N31:R31)&gt;0,$E31/$K31,)+IF(($B31*$F31)-SUM($O31:R31)&gt;0,$F31/$K31,)+IF(($B31*$G31)-SUM($P31:R31)&gt;0,$G31/$K31,)+IF(($B31*$H31)-SUM($Q31:R31)&gt;0,$H31/$K31,)+IF(($B31*$I31)-SUM($R31:R31)&gt;0,$I31/$K31,)+IF($J31&lt;4999.99,$J31,$J31/$K31),0)*$B31</f>
        <v>0</v>
      </c>
    </row>
    <row r="32" spans="1:19" collapsed="1" x14ac:dyDescent="0.3">
      <c r="A32" s="132" t="s">
        <v>147</v>
      </c>
      <c r="B32" s="110"/>
      <c r="C32" s="111"/>
      <c r="D32" s="111"/>
      <c r="E32" s="111"/>
      <c r="F32" s="111"/>
      <c r="G32" s="111"/>
      <c r="H32" s="111"/>
      <c r="I32" s="111"/>
      <c r="J32" s="112"/>
      <c r="K32" s="119"/>
      <c r="L32" s="120">
        <f>SUM(L33:L38)</f>
        <v>0</v>
      </c>
      <c r="M32" s="120">
        <f t="shared" ref="M32" si="27">SUM(M33:M38)</f>
        <v>0</v>
      </c>
      <c r="N32" s="120">
        <f t="shared" ref="N32" si="28">SUM(N33:N38)</f>
        <v>0</v>
      </c>
      <c r="O32" s="120">
        <f t="shared" ref="O32" si="29">SUM(O33:O38)</f>
        <v>0</v>
      </c>
      <c r="P32" s="120">
        <f t="shared" ref="P32" si="30">SUM(P33:P38)</f>
        <v>0</v>
      </c>
      <c r="Q32" s="120">
        <f t="shared" ref="Q32" si="31">SUM(Q33:Q38)</f>
        <v>0</v>
      </c>
      <c r="R32" s="120">
        <f t="shared" ref="R32" si="32">SUM(R33:R38)</f>
        <v>0</v>
      </c>
      <c r="S32" s="121">
        <f t="shared" ref="S32" si="33">SUM(S33:S38)</f>
        <v>0</v>
      </c>
    </row>
    <row r="33" spans="1:19" hidden="1" outlineLevel="1" x14ac:dyDescent="0.3">
      <c r="A33" s="133"/>
      <c r="B33" s="103"/>
      <c r="C33" s="103"/>
      <c r="D33" s="103"/>
      <c r="E33" s="103"/>
      <c r="F33" s="103"/>
      <c r="G33" s="103"/>
      <c r="H33" s="103"/>
      <c r="I33" s="103"/>
      <c r="J33" s="113"/>
      <c r="K33" s="122">
        <f>_xlfn.IFNA(VLOOKUP(A33,'Equipment Depreciation'!M:N,2,FALSE),)</f>
        <v>0</v>
      </c>
      <c r="L33" s="105">
        <f>IF(C33&lt;4999.99,C33,C33/K33)*B33</f>
        <v>0</v>
      </c>
      <c r="M33" s="105">
        <f>IFERROR(IF(($C33*B33)-SUM($L33:L33)&gt;0,$C33/$K33,)+IF($D33&lt;4999.99,D33,$D33/$K33),0)*B33</f>
        <v>0</v>
      </c>
      <c r="N33" s="105">
        <f>IFERROR(IF(($B33*$C33)-SUM($L33:M33)&gt;0,$C33/$K33,)+IF(($B33*$D33)-SUM($M33:M33)&gt;0,$D33/$K33,)+IF($E33&lt;4999.99,$E33,$E33/$K33),0)*B33</f>
        <v>0</v>
      </c>
      <c r="O33" s="105">
        <f>IFERROR(IF(($B33*$C33)-SUM($L33:N33)&gt;0,$C33/$K33,)+IF(($B33*$D33)-SUM($M33:N33)&gt;0,$D33/$K33,)+IF(($B33*$E33)-SUM($N33:N33)&gt;0,$E33/$K33,)+IF($F33&lt;4999.99,$F33,$F33/$K33),0)*B33</f>
        <v>0</v>
      </c>
      <c r="P33" s="105">
        <f>IFERROR(IF(($B33*$C33)-SUM($L33:O33)&gt;0,$C33/$K33,)+IF(($B33*$D33)-SUM($M33:O33)&gt;0,$D33/$K33,)+IF(($B33*$E33)-SUM($N33:O33)&gt;0,$E33/$K33,)+IF(($B33*$F33)-SUM($O33:O33)&gt;0,$F33/$K33,)+IF($G33&lt;4999.99,$G33,$G33/$K33),0)*$B33</f>
        <v>0</v>
      </c>
      <c r="Q33" s="105">
        <f>IFERROR(IF(($B33*$C33)-SUM($L33:P33)&gt;0,$C33/$K33,)+IF(($B33*$D33)-SUM($M33:P33)&gt;0,$D33/$K33,)+IF(($B33*$E33)-SUM($N33:P33)&gt;0,$E33/$K33,)+IF(($B33*$F33)-SUM($O33:P33)&gt;0,$F33/$K33,)+IF(($B33*$G33)-SUM($P33:P33)&gt;0,$G33/$K33,)+IF($H33&lt;4999.99,$H33,$H33/$K33),0)*$B33</f>
        <v>0</v>
      </c>
      <c r="R33" s="105">
        <f>IFERROR(IF(($B33*$C33)-SUM($L33:Q33)&gt;0,$C33/$K33,)+IF(($B33*$D33)-SUM($M33:Q33)&gt;0,$D33/$K33,)+IF(($B33*$E33)-SUM($N33:Q33)&gt;0,$E33/$K33,)+IF(($B33*$F33)-SUM($O33:Q33)&gt;0,$F33/$K33,)+IF(($B33*$G33)-SUM($P33:Q33)&gt;0,$G33/$K33,)+IF(($B33*$H33)-SUM($Q33:Q33)&gt;0,$H33/$K33,)+IF($I33&lt;4999.99,$I33,$I33/$K33),0)*$B33</f>
        <v>0</v>
      </c>
      <c r="S33" s="123">
        <f>IFERROR(IF(($B33*$C33)-SUM($L33:R33)&gt;0,$C33/$K33,)+IF(($B33*$D33)-SUM($M33:R33)&gt;0,$D33/$K33,)+IF(($B33*$E33)-SUM($N33:R33)&gt;0,$E33/$K33,)+IF(($B33*$F33)-SUM($O33:R33)&gt;0,$F33/$K33,)+IF(($B33*$G33)-SUM($P33:R33)&gt;0,$G33/$K33,)+IF(($B33*$H33)-SUM($Q33:R33)&gt;0,$H33/$K33,)+IF(($B33*$I33)-SUM($R33:R33)&gt;0,$I33/$K33,)+IF($J33&lt;4999.99,$J33,$J33/$K33),0)*$B33</f>
        <v>0</v>
      </c>
    </row>
    <row r="34" spans="1:19" hidden="1" outlineLevel="1" x14ac:dyDescent="0.3">
      <c r="A34" s="133"/>
      <c r="B34" s="103"/>
      <c r="C34" s="103"/>
      <c r="D34" s="103"/>
      <c r="E34" s="103"/>
      <c r="F34" s="103"/>
      <c r="G34" s="103"/>
      <c r="H34" s="103"/>
      <c r="I34" s="103"/>
      <c r="J34" s="113"/>
      <c r="K34" s="122">
        <f>_xlfn.IFNA(VLOOKUP(A34,'Equipment Depreciation'!M:N,2,FALSE),)</f>
        <v>0</v>
      </c>
      <c r="L34" s="105">
        <f t="shared" ref="L34:L38" si="34">IF(C34&lt;4999.99,C34,C34/K34)*B34</f>
        <v>0</v>
      </c>
      <c r="M34" s="105">
        <f>IFERROR(IF(($C34*B34)-SUM($L34:L34)&gt;0,$C34/$K34,)+IF($D34&lt;4999.99,D34,$D34/$K34),0)*B34</f>
        <v>0</v>
      </c>
      <c r="N34" s="105">
        <f>IFERROR(IF(($B34*$C34)-SUM($L34:M34)&gt;0,$C34/$K34,)+IF(($B34*$D34)-SUM($M34:M34)&gt;0,$D34/$K34,)+IF($E34&lt;4999.99,$E34,$E34/$K34),0)*B34</f>
        <v>0</v>
      </c>
      <c r="O34" s="105">
        <f>IFERROR(IF(($B34*$C34)-SUM($L34:N34)&gt;0,$C34/$K34,)+IF(($B34*$D34)-SUM($M34:N34)&gt;0,$D34/$K34,)+IF(($B34*$E34)-SUM($N34:N34)&gt;0,$E34/$K34,)+IF($F34&lt;4999.99,$F34,$F34/$K34),0)*B34</f>
        <v>0</v>
      </c>
      <c r="P34" s="105">
        <f>IFERROR(IF(($B34*$C34)-SUM($L34:O34)&gt;0,$C34/$K34,)+IF(($B34*$D34)-SUM($M34:O34)&gt;0,$D34/$K34,)+IF(($B34*$E34)-SUM($N34:O34)&gt;0,$E34/$K34,)+IF(($B34*$F34)-SUM($O34:O34)&gt;0,$F34/$K34,)+IF($G34&lt;4999.99,$G34,$G34/$K34),0)*$B34</f>
        <v>0</v>
      </c>
      <c r="Q34" s="105">
        <f>IFERROR(IF(($B34*$C34)-SUM($L34:P34)&gt;0,$C34/$K34,)+IF(($B34*$D34)-SUM($M34:P34)&gt;0,$D34/$K34,)+IF(($B34*$E34)-SUM($N34:P34)&gt;0,$E34/$K34,)+IF(($B34*$F34)-SUM($O34:P34)&gt;0,$F34/$K34,)+IF(($B34*$G34)-SUM($P34:P34)&gt;0,$G34/$K34,)+IF($H34&lt;4999.99,$H34,$H34/$K34),0)*$B34</f>
        <v>0</v>
      </c>
      <c r="R34" s="105">
        <f>IFERROR(IF(($B34*$C34)-SUM($L34:Q34)&gt;0,$C34/$K34,)+IF(($B34*$D34)-SUM($M34:Q34)&gt;0,$D34/$K34,)+IF(($B34*$E34)-SUM($N34:Q34)&gt;0,$E34/$K34,)+IF(($B34*$F34)-SUM($O34:Q34)&gt;0,$F34/$K34,)+IF(($B34*$G34)-SUM($P34:Q34)&gt;0,$G34/$K34,)+IF(($B34*$H34)-SUM($Q34:Q34)&gt;0,$H34/$K34,)+IF($I34&lt;4999.99,$I34,$I34/$K34),0)*$B34</f>
        <v>0</v>
      </c>
      <c r="S34" s="123">
        <f>IFERROR(IF(($B34*$C34)-SUM($L34:R34)&gt;0,$C34/$K34,)+IF(($B34*$D34)-SUM($M34:R34)&gt;0,$D34/$K34,)+IF(($B34*$E34)-SUM($N34:R34)&gt;0,$E34/$K34,)+IF(($B34*$F34)-SUM($O34:R34)&gt;0,$F34/$K34,)+IF(($B34*$G34)-SUM($P34:R34)&gt;0,$G34/$K34,)+IF(($B34*$H34)-SUM($Q34:R34)&gt;0,$H34/$K34,)+IF(($B34*$I34)-SUM($R34:R34)&gt;0,$I34/$K34,)+IF($J34&lt;4999.99,$J34,$J34/$K34),0)*$B34</f>
        <v>0</v>
      </c>
    </row>
    <row r="35" spans="1:19" hidden="1" outlineLevel="1" x14ac:dyDescent="0.3">
      <c r="A35" s="133"/>
      <c r="B35" s="103"/>
      <c r="C35" s="103"/>
      <c r="D35" s="103"/>
      <c r="E35" s="103"/>
      <c r="F35" s="103"/>
      <c r="G35" s="103"/>
      <c r="H35" s="103"/>
      <c r="I35" s="103"/>
      <c r="J35" s="113"/>
      <c r="K35" s="122">
        <f>_xlfn.IFNA(VLOOKUP(A35,'Equipment Depreciation'!M:N,2,FALSE),)</f>
        <v>0</v>
      </c>
      <c r="L35" s="105">
        <f t="shared" si="34"/>
        <v>0</v>
      </c>
      <c r="M35" s="105">
        <f>IFERROR(IF(($C35*B35)-SUM($L35:L35)&gt;0,$C35/$K35,)+IF($D35&lt;4999.99,D35,$D35/$K35),0)*B35</f>
        <v>0</v>
      </c>
      <c r="N35" s="105">
        <f>IFERROR(IF(($B35*$C35)-SUM($L35:M35)&gt;0,$C35/$K35,)+IF(($B35*$D35)-SUM($M35:M35)&gt;0,$D35/$K35,)+IF($E35&lt;4999.99,$E35,$E35/$K35),0)*B35</f>
        <v>0</v>
      </c>
      <c r="O35" s="105">
        <f>IFERROR(IF(($B35*$C35)-SUM($L35:N35)&gt;0,$C35/$K35,)+IF(($B35*$D35)-SUM($M35:N35)&gt;0,$D35/$K35,)+IF(($B35*$E35)-SUM($N35:N35)&gt;0,$E35/$K35,)+IF($F35&lt;4999.99,$F35,$F35/$K35),0)*B35</f>
        <v>0</v>
      </c>
      <c r="P35" s="105">
        <f>IFERROR(IF(($B35*$C35)-SUM($L35:O35)&gt;0,$C35/$K35,)+IF(($B35*$D35)-SUM($M35:O35)&gt;0,$D35/$K35,)+IF(($B35*$E35)-SUM($N35:O35)&gt;0,$E35/$K35,)+IF(($B35*$F35)-SUM($O35:O35)&gt;0,$F35/$K35,)+IF($G35&lt;4999.99,$G35,$G35/$K35),0)*$B35</f>
        <v>0</v>
      </c>
      <c r="Q35" s="105">
        <f>IFERROR(IF(($B35*$C35)-SUM($L35:P35)&gt;0,$C35/$K35,)+IF(($B35*$D35)-SUM($M35:P35)&gt;0,$D35/$K35,)+IF(($B35*$E35)-SUM($N35:P35)&gt;0,$E35/$K35,)+IF(($B35*$F35)-SUM($O35:P35)&gt;0,$F35/$K35,)+IF(($B35*$G35)-SUM($P35:P35)&gt;0,$G35/$K35,)+IF($H35&lt;4999.99,$H35,$H35/$K35),0)*$B35</f>
        <v>0</v>
      </c>
      <c r="R35" s="105">
        <f>IFERROR(IF(($B35*$C35)-SUM($L35:Q35)&gt;0,$C35/$K35,)+IF(($B35*$D35)-SUM($M35:Q35)&gt;0,$D35/$K35,)+IF(($B35*$E35)-SUM($N35:Q35)&gt;0,$E35/$K35,)+IF(($B35*$F35)-SUM($O35:Q35)&gt;0,$F35/$K35,)+IF(($B35*$G35)-SUM($P35:Q35)&gt;0,$G35/$K35,)+IF(($B35*$H35)-SUM($Q35:Q35)&gt;0,$H35/$K35,)+IF($I35&lt;4999.99,$I35,$I35/$K35),0)*$B35</f>
        <v>0</v>
      </c>
      <c r="S35" s="123">
        <f>IFERROR(IF(($B35*$C35)-SUM($L35:R35)&gt;0,$C35/$K35,)+IF(($B35*$D35)-SUM($M35:R35)&gt;0,$D35/$K35,)+IF(($B35*$E35)-SUM($N35:R35)&gt;0,$E35/$K35,)+IF(($B35*$F35)-SUM($O35:R35)&gt;0,$F35/$K35,)+IF(($B35*$G35)-SUM($P35:R35)&gt;0,$G35/$K35,)+IF(($B35*$H35)-SUM($Q35:R35)&gt;0,$H35/$K35,)+IF(($B35*$I35)-SUM($R35:R35)&gt;0,$I35/$K35,)+IF($J35&lt;4999.99,$J35,$J35/$K35),0)*$B35</f>
        <v>0</v>
      </c>
    </row>
    <row r="36" spans="1:19" hidden="1" outlineLevel="1" x14ac:dyDescent="0.3">
      <c r="A36" s="133"/>
      <c r="B36" s="103"/>
      <c r="C36" s="103"/>
      <c r="D36" s="103"/>
      <c r="E36" s="103"/>
      <c r="F36" s="103"/>
      <c r="G36" s="103"/>
      <c r="H36" s="103"/>
      <c r="I36" s="103"/>
      <c r="J36" s="113"/>
      <c r="K36" s="122">
        <f>_xlfn.IFNA(VLOOKUP(A36,'Equipment Depreciation'!M:N,2,FALSE),)</f>
        <v>0</v>
      </c>
      <c r="L36" s="105">
        <f t="shared" si="34"/>
        <v>0</v>
      </c>
      <c r="M36" s="105">
        <f>IFERROR(IF(($C36*B36)-SUM($L36:L36)&gt;0,$C36/$K36,)+IF($D36&lt;4999.99,D36,$D36/$K36),0)*B36</f>
        <v>0</v>
      </c>
      <c r="N36" s="105">
        <f>IFERROR(IF(($B36*$C36)-SUM($L36:M36)&gt;0,$C36/$K36,)+IF(($B36*$D36)-SUM($M36:M36)&gt;0,$D36/$K36,)+IF($E36&lt;4999.99,$E36,$E36/$K36),0)*B36</f>
        <v>0</v>
      </c>
      <c r="O36" s="105">
        <f>IFERROR(IF(($B36*$C36)-SUM($L36:N36)&gt;0,$C36/$K36,)+IF(($B36*$D36)-SUM($M36:N36)&gt;0,$D36/$K36,)+IF(($B36*$E36)-SUM($N36:N36)&gt;0,$E36/$K36,)+IF($F36&lt;4999.99,$F36,$F36/$K36),0)*B36</f>
        <v>0</v>
      </c>
      <c r="P36" s="105">
        <f>IFERROR(IF(($B36*$C36)-SUM($L36:O36)&gt;0,$C36/$K36,)+IF(($B36*$D36)-SUM($M36:O36)&gt;0,$D36/$K36,)+IF(($B36*$E36)-SUM($N36:O36)&gt;0,$E36/$K36,)+IF(($B36*$F36)-SUM($O36:O36)&gt;0,$F36/$K36,)+IF($G36&lt;4999.99,$G36,$G36/$K36),0)*$B36</f>
        <v>0</v>
      </c>
      <c r="Q36" s="105">
        <f>IFERROR(IF(($B36*$C36)-SUM($L36:P36)&gt;0,$C36/$K36,)+IF(($B36*$D36)-SUM($M36:P36)&gt;0,$D36/$K36,)+IF(($B36*$E36)-SUM($N36:P36)&gt;0,$E36/$K36,)+IF(($B36*$F36)-SUM($O36:P36)&gt;0,$F36/$K36,)+IF(($B36*$G36)-SUM($P36:P36)&gt;0,$G36/$K36,)+IF($H36&lt;4999.99,$H36,$H36/$K36),0)*$B36</f>
        <v>0</v>
      </c>
      <c r="R36" s="105">
        <f>IFERROR(IF(($B36*$C36)-SUM($L36:Q36)&gt;0,$C36/$K36,)+IF(($B36*$D36)-SUM($M36:Q36)&gt;0,$D36/$K36,)+IF(($B36*$E36)-SUM($N36:Q36)&gt;0,$E36/$K36,)+IF(($B36*$F36)-SUM($O36:Q36)&gt;0,$F36/$K36,)+IF(($B36*$G36)-SUM($P36:Q36)&gt;0,$G36/$K36,)+IF(($B36*$H36)-SUM($Q36:Q36)&gt;0,$H36/$K36,)+IF($I36&lt;4999.99,$I36,$I36/$K36),0)*$B36</f>
        <v>0</v>
      </c>
      <c r="S36" s="123">
        <f>IFERROR(IF(($B36*$C36)-SUM($L36:R36)&gt;0,$C36/$K36,)+IF(($B36*$D36)-SUM($M36:R36)&gt;0,$D36/$K36,)+IF(($B36*$E36)-SUM($N36:R36)&gt;0,$E36/$K36,)+IF(($B36*$F36)-SUM($O36:R36)&gt;0,$F36/$K36,)+IF(($B36*$G36)-SUM($P36:R36)&gt;0,$G36/$K36,)+IF(($B36*$H36)-SUM($Q36:R36)&gt;0,$H36/$K36,)+IF(($B36*$I36)-SUM($R36:R36)&gt;0,$I36/$K36,)+IF($J36&lt;4999.99,$J36,$J36/$K36),0)*$B36</f>
        <v>0</v>
      </c>
    </row>
    <row r="37" spans="1:19" hidden="1" outlineLevel="1" x14ac:dyDescent="0.3">
      <c r="A37" s="133"/>
      <c r="B37" s="103"/>
      <c r="C37" s="103"/>
      <c r="D37" s="103"/>
      <c r="E37" s="103"/>
      <c r="F37" s="103"/>
      <c r="G37" s="103"/>
      <c r="H37" s="103"/>
      <c r="I37" s="103"/>
      <c r="J37" s="113"/>
      <c r="K37" s="122">
        <f>_xlfn.IFNA(VLOOKUP(A37,'Equipment Depreciation'!M:N,2,FALSE),)</f>
        <v>0</v>
      </c>
      <c r="L37" s="105">
        <f t="shared" si="34"/>
        <v>0</v>
      </c>
      <c r="M37" s="105">
        <f>IFERROR(IF(($C37*B37)-SUM($L37:L37)&gt;0,$C37/$K37,)+IF($D37&lt;4999.99,D37,$D37/$K37),0)*B37</f>
        <v>0</v>
      </c>
      <c r="N37" s="105">
        <f>IFERROR(IF(($B37*$C37)-SUM($L37:M37)&gt;0,$C37/$K37,)+IF(($B37*$D37)-SUM($M37:M37)&gt;0,$D37/$K37,)+IF($E37&lt;4999.99,$E37,$E37/$K37),0)*B37</f>
        <v>0</v>
      </c>
      <c r="O37" s="105">
        <f>IFERROR(IF(($B37*$C37)-SUM($L37:N37)&gt;0,$C37/$K37,)+IF(($B37*$D37)-SUM($M37:N37)&gt;0,$D37/$K37,)+IF(($B37*$E37)-SUM($N37:N37)&gt;0,$E37/$K37,)+IF($F37&lt;4999.99,$F37,$F37/$K37),0)*B37</f>
        <v>0</v>
      </c>
      <c r="P37" s="105">
        <f>IFERROR(IF(($B37*$C37)-SUM($L37:O37)&gt;0,$C37/$K37,)+IF(($B37*$D37)-SUM($M37:O37)&gt;0,$D37/$K37,)+IF(($B37*$E37)-SUM($N37:O37)&gt;0,$E37/$K37,)+IF(($B37*$F37)-SUM($O37:O37)&gt;0,$F37/$K37,)+IF($G37&lt;4999.99,$G37,$G37/$K37),0)*$B37</f>
        <v>0</v>
      </c>
      <c r="Q37" s="105">
        <f>IFERROR(IF(($B37*$C37)-SUM($L37:P37)&gt;0,$C37/$K37,)+IF(($B37*$D37)-SUM($M37:P37)&gt;0,$D37/$K37,)+IF(($B37*$E37)-SUM($N37:P37)&gt;0,$E37/$K37,)+IF(($B37*$F37)-SUM($O37:P37)&gt;0,$F37/$K37,)+IF(($B37*$G37)-SUM($P37:P37)&gt;0,$G37/$K37,)+IF($H37&lt;4999.99,$H37,$H37/$K37),0)*$B37</f>
        <v>0</v>
      </c>
      <c r="R37" s="105">
        <f>IFERROR(IF(($B37*$C37)-SUM($L37:Q37)&gt;0,$C37/$K37,)+IF(($B37*$D37)-SUM($M37:Q37)&gt;0,$D37/$K37,)+IF(($B37*$E37)-SUM($N37:Q37)&gt;0,$E37/$K37,)+IF(($B37*$F37)-SUM($O37:Q37)&gt;0,$F37/$K37,)+IF(($B37*$G37)-SUM($P37:Q37)&gt;0,$G37/$K37,)+IF(($B37*$H37)-SUM($Q37:Q37)&gt;0,$H37/$K37,)+IF($I37&lt;4999.99,$I37,$I37/$K37),0)*$B37</f>
        <v>0</v>
      </c>
      <c r="S37" s="123">
        <f>IFERROR(IF(($B37*$C37)-SUM($L37:R37)&gt;0,$C37/$K37,)+IF(($B37*$D37)-SUM($M37:R37)&gt;0,$D37/$K37,)+IF(($B37*$E37)-SUM($N37:R37)&gt;0,$E37/$K37,)+IF(($B37*$F37)-SUM($O37:R37)&gt;0,$F37/$K37,)+IF(($B37*$G37)-SUM($P37:R37)&gt;0,$G37/$K37,)+IF(($B37*$H37)-SUM($Q37:R37)&gt;0,$H37/$K37,)+IF(($B37*$I37)-SUM($R37:R37)&gt;0,$I37/$K37,)+IF($J37&lt;4999.99,$J37,$J37/$K37),0)*$B37</f>
        <v>0</v>
      </c>
    </row>
    <row r="38" spans="1:19" hidden="1" outlineLevel="1" x14ac:dyDescent="0.3">
      <c r="A38" s="134"/>
      <c r="B38" s="114"/>
      <c r="C38" s="114"/>
      <c r="D38" s="114"/>
      <c r="E38" s="114"/>
      <c r="F38" s="114"/>
      <c r="G38" s="114"/>
      <c r="H38" s="114"/>
      <c r="I38" s="114"/>
      <c r="J38" s="115"/>
      <c r="K38" s="124">
        <f>_xlfn.IFNA(VLOOKUP(A38,'Equipment Depreciation'!M:N,2,FALSE),)</f>
        <v>0</v>
      </c>
      <c r="L38" s="125">
        <f t="shared" si="34"/>
        <v>0</v>
      </c>
      <c r="M38" s="125">
        <f>IFERROR(IF(($C38*B38)-SUM($L38:L38)&gt;0,$C38/$K38,)+IF($D38&lt;4999.99,D38,$D38/$K38),0)*B38</f>
        <v>0</v>
      </c>
      <c r="N38" s="125">
        <f>IFERROR(IF(($B38*$C38)-SUM($L38:M38)&gt;0,$C38/$K38,)+IF(($B38*$D38)-SUM($M38:M38)&gt;0,$D38/$K38,)+IF($E38&lt;4999.99,$E38,$E38/$K38),0)*B38</f>
        <v>0</v>
      </c>
      <c r="O38" s="125">
        <f>IFERROR(IF(($B38*$C38)-SUM($L38:N38)&gt;0,$C38/$K38,)+IF(($B38*$D38)-SUM($M38:N38)&gt;0,$D38/$K38,)+IF(($B38*$E38)-SUM($N38:N38)&gt;0,$E38/$K38,)+IF($F38&lt;4999.99,$F38,$F38/$K38),0)*B38</f>
        <v>0</v>
      </c>
      <c r="P38" s="125">
        <f>IFERROR(IF(($B38*$C38)-SUM($L38:O38)&gt;0,$C38/$K38,)+IF(($B38*$D38)-SUM($M38:O38)&gt;0,$D38/$K38,)+IF(($B38*$E38)-SUM($N38:O38)&gt;0,$E38/$K38,)+IF(($B38*$F38)-SUM($O38:O38)&gt;0,$F38/$K38,)+IF($G38&lt;4999.99,$G38,$G38/$K38),0)*$B38</f>
        <v>0</v>
      </c>
      <c r="Q38" s="125">
        <f>IFERROR(IF(($B38*$C38)-SUM($L38:P38)&gt;0,$C38/$K38,)+IF(($B38*$D38)-SUM($M38:P38)&gt;0,$D38/$K38,)+IF(($B38*$E38)-SUM($N38:P38)&gt;0,$E38/$K38,)+IF(($B38*$F38)-SUM($O38:P38)&gt;0,$F38/$K38,)+IF(($B38*$G38)-SUM($P38:P38)&gt;0,$G38/$K38,)+IF($H38&lt;4999.99,$H38,$H38/$K38),0)*$B38</f>
        <v>0</v>
      </c>
      <c r="R38" s="125">
        <f>IFERROR(IF(($B38*$C38)-SUM($L38:Q38)&gt;0,$C38/$K38,)+IF(($B38*$D38)-SUM($M38:Q38)&gt;0,$D38/$K38,)+IF(($B38*$E38)-SUM($N38:Q38)&gt;0,$E38/$K38,)+IF(($B38*$F38)-SUM($O38:Q38)&gt;0,$F38/$K38,)+IF(($B38*$G38)-SUM($P38:Q38)&gt;0,$G38/$K38,)+IF(($B38*$H38)-SUM($Q38:Q38)&gt;0,$H38/$K38,)+IF($I38&lt;4999.99,$I38,$I38/$K38),0)*$B38</f>
        <v>0</v>
      </c>
      <c r="S38" s="126">
        <f>IFERROR(IF(($B38*$C38)-SUM($L38:R38)&gt;0,$C38/$K38,)+IF(($B38*$D38)-SUM($M38:R38)&gt;0,$D38/$K38,)+IF(($B38*$E38)-SUM($N38:R38)&gt;0,$E38/$K38,)+IF(($B38*$F38)-SUM($O38:R38)&gt;0,$F38/$K38,)+IF(($B38*$G38)-SUM($P38:R38)&gt;0,$G38/$K38,)+IF(($B38*$H38)-SUM($Q38:R38)&gt;0,$H38/$K38,)+IF(($B38*$I38)-SUM($R38:R38)&gt;0,$I38/$K38,)+IF($J38&lt;4999.99,$J38,$J38/$K38),0)*$B38</f>
        <v>0</v>
      </c>
    </row>
    <row r="39" spans="1:19" collapsed="1" x14ac:dyDescent="0.3">
      <c r="A39" s="132" t="s">
        <v>148</v>
      </c>
      <c r="B39" s="110"/>
      <c r="C39" s="111"/>
      <c r="D39" s="111"/>
      <c r="E39" s="111"/>
      <c r="F39" s="111"/>
      <c r="G39" s="111"/>
      <c r="H39" s="111"/>
      <c r="I39" s="111"/>
      <c r="J39" s="112"/>
      <c r="K39" s="119"/>
      <c r="L39" s="120">
        <f>SUM(L40:L45)</f>
        <v>0</v>
      </c>
      <c r="M39" s="120">
        <f t="shared" ref="M39" si="35">SUM(M40:M45)</f>
        <v>0</v>
      </c>
      <c r="N39" s="120">
        <f t="shared" ref="N39" si="36">SUM(N40:N45)</f>
        <v>0</v>
      </c>
      <c r="O39" s="120">
        <f t="shared" ref="O39" si="37">SUM(O40:O45)</f>
        <v>0</v>
      </c>
      <c r="P39" s="120">
        <f t="shared" ref="P39" si="38">SUM(P40:P45)</f>
        <v>0</v>
      </c>
      <c r="Q39" s="120">
        <f t="shared" ref="Q39" si="39">SUM(Q40:Q45)</f>
        <v>0</v>
      </c>
      <c r="R39" s="120">
        <f t="shared" ref="R39" si="40">SUM(R40:R45)</f>
        <v>0</v>
      </c>
      <c r="S39" s="121">
        <f t="shared" ref="S39" si="41">SUM(S40:S45)</f>
        <v>0</v>
      </c>
    </row>
    <row r="40" spans="1:19" hidden="1" outlineLevel="1" x14ac:dyDescent="0.3">
      <c r="A40" s="133"/>
      <c r="B40" s="103"/>
      <c r="C40" s="103"/>
      <c r="D40" s="103"/>
      <c r="E40" s="103"/>
      <c r="F40" s="103"/>
      <c r="G40" s="103"/>
      <c r="H40" s="103"/>
      <c r="I40" s="103"/>
      <c r="J40" s="113"/>
      <c r="K40" s="122">
        <f>_xlfn.IFNA(VLOOKUP(A40,'Equipment Depreciation'!P:Q,3,FALSE),)</f>
        <v>0</v>
      </c>
      <c r="L40" s="105">
        <f>IF(C40&lt;4999.99,C40,C40/K40)*B40</f>
        <v>0</v>
      </c>
      <c r="M40" s="105">
        <f>IFERROR(IF(($C40*B40)-SUM($L40:L40)&gt;0,$C40/$K40,)+IF($D40&lt;4999.99,D40,$D40/$K40),0)*B40</f>
        <v>0</v>
      </c>
      <c r="N40" s="105">
        <f>IFERROR(IF(($B40*$C40)-SUM($L40:M40)&gt;0,$C40/$K40,)+IF(($B40*$D40)-SUM($M40:M40)&gt;0,$D40/$K40,)+IF($E40&lt;4999.99,$E40,$E40/$K40),0)*B40</f>
        <v>0</v>
      </c>
      <c r="O40" s="105">
        <f>IFERROR(IF(($B40*$C40)-SUM($L40:N40)&gt;0,$C40/$K40,)+IF(($B40*$D40)-SUM($M40:N40)&gt;0,$D40/$K40,)+IF(($B40*$E40)-SUM($N40:N40)&gt;0,$E40/$K40,)+IF($F40&lt;4999.99,$F40,$F40/$K40),0)*B40</f>
        <v>0</v>
      </c>
      <c r="P40" s="105">
        <f>IFERROR(IF(($B40*$C40)-SUM($L40:O40)&gt;0,$C40/$K40,)+IF(($B40*$D40)-SUM($M40:O40)&gt;0,$D40/$K40,)+IF(($B40*$E40)-SUM($N40:O40)&gt;0,$E40/$K40,)+IF(($B40*$F40)-SUM($O40:O40)&gt;0,$F40/$K40,)+IF($G40&lt;4999.99,$G40,$G40/$K40),0)*$B40</f>
        <v>0</v>
      </c>
      <c r="Q40" s="105">
        <f>IFERROR(IF(($B40*$C40)-SUM($L40:P40)&gt;0,$C40/$K40,)+IF(($B40*$D40)-SUM($M40:P40)&gt;0,$D40/$K40,)+IF(($B40*$E40)-SUM($N40:P40)&gt;0,$E40/$K40,)+IF(($B40*$F40)-SUM($O40:P40)&gt;0,$F40/$K40,)+IF(($B40*$G40)-SUM($P40:P40)&gt;0,$G40/$K40,)+IF($H40&lt;4999.99,$H40,$H40/$K40),0)*$B40</f>
        <v>0</v>
      </c>
      <c r="R40" s="105">
        <f>IFERROR(IF(($B40*$C40)-SUM($L40:Q40)&gt;0,$C40/$K40,)+IF(($B40*$D40)-SUM($M40:Q40)&gt;0,$D40/$K40,)+IF(($B40*$E40)-SUM($N40:Q40)&gt;0,$E40/$K40,)+IF(($B40*$F40)-SUM($O40:Q40)&gt;0,$F40/$K40,)+IF(($B40*$G40)-SUM($P40:Q40)&gt;0,$G40/$K40,)+IF(($B40*$H40)-SUM($Q40:Q40)&gt;0,$H40/$K40,)+IF($I40&lt;4999.99,$I40,$I40/$K40),0)*$B40</f>
        <v>0</v>
      </c>
      <c r="S40" s="123">
        <f>IFERROR(IF(($B40*$C40)-SUM($L40:R40)&gt;0,$C40/$K40,)+IF(($B40*$D40)-SUM($M40:R40)&gt;0,$D40/$K40,)+IF(($B40*$E40)-SUM($N40:R40)&gt;0,$E40/$K40,)+IF(($B40*$F40)-SUM($O40:R40)&gt;0,$F40/$K40,)+IF(($B40*$G40)-SUM($P40:R40)&gt;0,$G40/$K40,)+IF(($B40*$H40)-SUM($Q40:R40)&gt;0,$H40/$K40,)+IF(($B40*$I40)-SUM($R40:R40)&gt;0,$I40/$K40,)+IF($J40&lt;4999.99,$J40,$J40/$K40),0)*$B40</f>
        <v>0</v>
      </c>
    </row>
    <row r="41" spans="1:19" hidden="1" outlineLevel="1" x14ac:dyDescent="0.3">
      <c r="A41" s="133"/>
      <c r="B41" s="103"/>
      <c r="C41" s="103"/>
      <c r="D41" s="103"/>
      <c r="E41" s="103"/>
      <c r="F41" s="103"/>
      <c r="G41" s="103"/>
      <c r="H41" s="103"/>
      <c r="I41" s="103"/>
      <c r="J41" s="113"/>
      <c r="K41" s="122">
        <f>_xlfn.IFNA(VLOOKUP(A41,'Equipment Depreciation'!P:Q,3,FALSE),)</f>
        <v>0</v>
      </c>
      <c r="L41" s="105">
        <f t="shared" ref="L41:L45" si="42">IF(C41&lt;4999.99,C41,C41/K41)*B41</f>
        <v>0</v>
      </c>
      <c r="M41" s="105">
        <f>IFERROR(IF(($C41*B41)-SUM($L41:L41)&gt;0,$C41/$K41,)+IF($D41&lt;4999.99,D41,$D41/$K41),0)*B41</f>
        <v>0</v>
      </c>
      <c r="N41" s="105">
        <f>IFERROR(IF(($B41*$C41)-SUM($L41:M41)&gt;0,$C41/$K41,)+IF(($B41*$D41)-SUM($M41:M41)&gt;0,$D41/$K41,)+IF($E41&lt;4999.99,$E41,$E41/$K41),0)*B41</f>
        <v>0</v>
      </c>
      <c r="O41" s="105">
        <f>IFERROR(IF(($B41*$C41)-SUM($L41:N41)&gt;0,$C41/$K41,)+IF(($B41*$D41)-SUM($M41:N41)&gt;0,$D41/$K41,)+IF(($B41*$E41)-SUM($N41:N41)&gt;0,$E41/$K41,)+IF($F41&lt;4999.99,$F41,$F41/$K41),0)*B41</f>
        <v>0</v>
      </c>
      <c r="P41" s="105">
        <f>IFERROR(IF(($B41*$C41)-SUM($L41:O41)&gt;0,$C41/$K41,)+IF(($B41*$D41)-SUM($M41:O41)&gt;0,$D41/$K41,)+IF(($B41*$E41)-SUM($N41:O41)&gt;0,$E41/$K41,)+IF(($B41*$F41)-SUM($O41:O41)&gt;0,$F41/$K41,)+IF($G41&lt;4999.99,$G41,$G41/$K41),0)*$B41</f>
        <v>0</v>
      </c>
      <c r="Q41" s="105">
        <f>IFERROR(IF(($B41*$C41)-SUM($L41:P41)&gt;0,$C41/$K41,)+IF(($B41*$D41)-SUM($M41:P41)&gt;0,$D41/$K41,)+IF(($B41*$E41)-SUM($N41:P41)&gt;0,$E41/$K41,)+IF(($B41*$F41)-SUM($O41:P41)&gt;0,$F41/$K41,)+IF(($B41*$G41)-SUM($P41:P41)&gt;0,$G41/$K41,)+IF($H41&lt;4999.99,$H41,$H41/$K41),0)*$B41</f>
        <v>0</v>
      </c>
      <c r="R41" s="105">
        <f>IFERROR(IF(($B41*$C41)-SUM($L41:Q41)&gt;0,$C41/$K41,)+IF(($B41*$D41)-SUM($M41:Q41)&gt;0,$D41/$K41,)+IF(($B41*$E41)-SUM($N41:Q41)&gt;0,$E41/$K41,)+IF(($B41*$F41)-SUM($O41:Q41)&gt;0,$F41/$K41,)+IF(($B41*$G41)-SUM($P41:Q41)&gt;0,$G41/$K41,)+IF(($B41*$H41)-SUM($Q41:Q41)&gt;0,$H41/$K41,)+IF($I41&lt;4999.99,$I41,$I41/$K41),0)*$B41</f>
        <v>0</v>
      </c>
      <c r="S41" s="123">
        <f>IFERROR(IF(($B41*$C41)-SUM($L41:R41)&gt;0,$C41/$K41,)+IF(($B41*$D41)-SUM($M41:R41)&gt;0,$D41/$K41,)+IF(($B41*$E41)-SUM($N41:R41)&gt;0,$E41/$K41,)+IF(($B41*$F41)-SUM($O41:R41)&gt;0,$F41/$K41,)+IF(($B41*$G41)-SUM($P41:R41)&gt;0,$G41/$K41,)+IF(($B41*$H41)-SUM($Q41:R41)&gt;0,$H41/$K41,)+IF(($B41*$I41)-SUM($R41:R41)&gt;0,$I41/$K41,)+IF($J41&lt;4999.99,$J41,$J41/$K41),0)*$B41</f>
        <v>0</v>
      </c>
    </row>
    <row r="42" spans="1:19" hidden="1" outlineLevel="1" x14ac:dyDescent="0.3">
      <c r="A42" s="133"/>
      <c r="B42" s="103"/>
      <c r="C42" s="103"/>
      <c r="D42" s="103"/>
      <c r="E42" s="103"/>
      <c r="F42" s="103"/>
      <c r="G42" s="103"/>
      <c r="H42" s="103"/>
      <c r="I42" s="103"/>
      <c r="J42" s="113"/>
      <c r="K42" s="122">
        <f>_xlfn.IFNA(VLOOKUP(A42,'Equipment Depreciation'!P:Q,3,FALSE),)</f>
        <v>0</v>
      </c>
      <c r="L42" s="105">
        <f t="shared" si="42"/>
        <v>0</v>
      </c>
      <c r="M42" s="105">
        <f>IFERROR(IF(($C42*B42)-SUM($L42:L42)&gt;0,$C42/$K42,)+IF($D42&lt;4999.99,D42,$D42/$K42),0)*B42</f>
        <v>0</v>
      </c>
      <c r="N42" s="105">
        <f>IFERROR(IF(($B42*$C42)-SUM($L42:M42)&gt;0,$C42/$K42,)+IF(($B42*$D42)-SUM($M42:M42)&gt;0,$D42/$K42,)+IF($E42&lt;4999.99,$E42,$E42/$K42),0)*B42</f>
        <v>0</v>
      </c>
      <c r="O42" s="105">
        <f>IFERROR(IF(($B42*$C42)-SUM($L42:N42)&gt;0,$C42/$K42,)+IF(($B42*$D42)-SUM($M42:N42)&gt;0,$D42/$K42,)+IF(($B42*$E42)-SUM($N42:N42)&gt;0,$E42/$K42,)+IF($F42&lt;4999.99,$F42,$F42/$K42),0)*B42</f>
        <v>0</v>
      </c>
      <c r="P42" s="105">
        <f>IFERROR(IF(($B42*$C42)-SUM($L42:O42)&gt;0,$C42/$K42,)+IF(($B42*$D42)-SUM($M42:O42)&gt;0,$D42/$K42,)+IF(($B42*$E42)-SUM($N42:O42)&gt;0,$E42/$K42,)+IF(($B42*$F42)-SUM($O42:O42)&gt;0,$F42/$K42,)+IF($G42&lt;4999.99,$G42,$G42/$K42),0)*$B42</f>
        <v>0</v>
      </c>
      <c r="Q42" s="105">
        <f>IFERROR(IF(($B42*$C42)-SUM($L42:P42)&gt;0,$C42/$K42,)+IF(($B42*$D42)-SUM($M42:P42)&gt;0,$D42/$K42,)+IF(($B42*$E42)-SUM($N42:P42)&gt;0,$E42/$K42,)+IF(($B42*$F42)-SUM($O42:P42)&gt;0,$F42/$K42,)+IF(($B42*$G42)-SUM($P42:P42)&gt;0,$G42/$K42,)+IF($H42&lt;4999.99,$H42,$H42/$K42),0)*$B42</f>
        <v>0</v>
      </c>
      <c r="R42" s="105">
        <f>IFERROR(IF(($B42*$C42)-SUM($L42:Q42)&gt;0,$C42/$K42,)+IF(($B42*$D42)-SUM($M42:Q42)&gt;0,$D42/$K42,)+IF(($B42*$E42)-SUM($N42:Q42)&gt;0,$E42/$K42,)+IF(($B42*$F42)-SUM($O42:Q42)&gt;0,$F42/$K42,)+IF(($B42*$G42)-SUM($P42:Q42)&gt;0,$G42/$K42,)+IF(($B42*$H42)-SUM($Q42:Q42)&gt;0,$H42/$K42,)+IF($I42&lt;4999.99,$I42,$I42/$K42),0)*$B42</f>
        <v>0</v>
      </c>
      <c r="S42" s="123">
        <f>IFERROR(IF(($B42*$C42)-SUM($L42:R42)&gt;0,$C42/$K42,)+IF(($B42*$D42)-SUM($M42:R42)&gt;0,$D42/$K42,)+IF(($B42*$E42)-SUM($N42:R42)&gt;0,$E42/$K42,)+IF(($B42*$F42)-SUM($O42:R42)&gt;0,$F42/$K42,)+IF(($B42*$G42)-SUM($P42:R42)&gt;0,$G42/$K42,)+IF(($B42*$H42)-SUM($Q42:R42)&gt;0,$H42/$K42,)+IF(($B42*$I42)-SUM($R42:R42)&gt;0,$I42/$K42,)+IF($J42&lt;4999.99,$J42,$J42/$K42),0)*$B42</f>
        <v>0</v>
      </c>
    </row>
    <row r="43" spans="1:19" hidden="1" outlineLevel="1" x14ac:dyDescent="0.3">
      <c r="A43" s="133"/>
      <c r="B43" s="103"/>
      <c r="C43" s="103"/>
      <c r="D43" s="103"/>
      <c r="E43" s="103"/>
      <c r="F43" s="103"/>
      <c r="G43" s="103"/>
      <c r="H43" s="103"/>
      <c r="I43" s="103"/>
      <c r="J43" s="113"/>
      <c r="K43" s="122">
        <f>_xlfn.IFNA(VLOOKUP(A43,'Equipment Depreciation'!P:Q,3,FALSE),)</f>
        <v>0</v>
      </c>
      <c r="L43" s="105">
        <f t="shared" si="42"/>
        <v>0</v>
      </c>
      <c r="M43" s="105">
        <f>IFERROR(IF(($C43*B43)-SUM($L43:L43)&gt;0,$C43/$K43,)+IF($D43&lt;4999.99,D43,$D43/$K43),0)*B43</f>
        <v>0</v>
      </c>
      <c r="N43" s="105">
        <f>IFERROR(IF(($B43*$C43)-SUM($L43:M43)&gt;0,$C43/$K43,)+IF(($B43*$D43)-SUM($M43:M43)&gt;0,$D43/$K43,)+IF($E43&lt;4999.99,$E43,$E43/$K43),0)*B43</f>
        <v>0</v>
      </c>
      <c r="O43" s="105">
        <f>IFERROR(IF(($B43*$C43)-SUM($L43:N43)&gt;0,$C43/$K43,)+IF(($B43*$D43)-SUM($M43:N43)&gt;0,$D43/$K43,)+IF(($B43*$E43)-SUM($N43:N43)&gt;0,$E43/$K43,)+IF($F43&lt;4999.99,$F43,$F43/$K43),0)*B43</f>
        <v>0</v>
      </c>
      <c r="P43" s="105">
        <f>IFERROR(IF(($B43*$C43)-SUM($L43:O43)&gt;0,$C43/$K43,)+IF(($B43*$D43)-SUM($M43:O43)&gt;0,$D43/$K43,)+IF(($B43*$E43)-SUM($N43:O43)&gt;0,$E43/$K43,)+IF(($B43*$F43)-SUM($O43:O43)&gt;0,$F43/$K43,)+IF($G43&lt;4999.99,$G43,$G43/$K43),0)*$B43</f>
        <v>0</v>
      </c>
      <c r="Q43" s="105">
        <f>IFERROR(IF(($B43*$C43)-SUM($L43:P43)&gt;0,$C43/$K43,)+IF(($B43*$D43)-SUM($M43:P43)&gt;0,$D43/$K43,)+IF(($B43*$E43)-SUM($N43:P43)&gt;0,$E43/$K43,)+IF(($B43*$F43)-SUM($O43:P43)&gt;0,$F43/$K43,)+IF(($B43*$G43)-SUM($P43:P43)&gt;0,$G43/$K43,)+IF($H43&lt;4999.99,$H43,$H43/$K43),0)*$B43</f>
        <v>0</v>
      </c>
      <c r="R43" s="105">
        <f>IFERROR(IF(($B43*$C43)-SUM($L43:Q43)&gt;0,$C43/$K43,)+IF(($B43*$D43)-SUM($M43:Q43)&gt;0,$D43/$K43,)+IF(($B43*$E43)-SUM($N43:Q43)&gt;0,$E43/$K43,)+IF(($B43*$F43)-SUM($O43:Q43)&gt;0,$F43/$K43,)+IF(($B43*$G43)-SUM($P43:Q43)&gt;0,$G43/$K43,)+IF(($B43*$H43)-SUM($Q43:Q43)&gt;0,$H43/$K43,)+IF($I43&lt;4999.99,$I43,$I43/$K43),0)*$B43</f>
        <v>0</v>
      </c>
      <c r="S43" s="123">
        <f>IFERROR(IF(($B43*$C43)-SUM($L43:R43)&gt;0,$C43/$K43,)+IF(($B43*$D43)-SUM($M43:R43)&gt;0,$D43/$K43,)+IF(($B43*$E43)-SUM($N43:R43)&gt;0,$E43/$K43,)+IF(($B43*$F43)-SUM($O43:R43)&gt;0,$F43/$K43,)+IF(($B43*$G43)-SUM($P43:R43)&gt;0,$G43/$K43,)+IF(($B43*$H43)-SUM($Q43:R43)&gt;0,$H43/$K43,)+IF(($B43*$I43)-SUM($R43:R43)&gt;0,$I43/$K43,)+IF($J43&lt;4999.99,$J43,$J43/$K43),0)*$B43</f>
        <v>0</v>
      </c>
    </row>
    <row r="44" spans="1:19" hidden="1" outlineLevel="1" x14ac:dyDescent="0.3">
      <c r="A44" s="133"/>
      <c r="B44" s="103"/>
      <c r="C44" s="103"/>
      <c r="D44" s="103"/>
      <c r="E44" s="103"/>
      <c r="F44" s="103"/>
      <c r="G44" s="103"/>
      <c r="H44" s="103"/>
      <c r="I44" s="103"/>
      <c r="J44" s="113"/>
      <c r="K44" s="122">
        <f>_xlfn.IFNA(VLOOKUP(A44,'Equipment Depreciation'!P:Q,3,FALSE),)</f>
        <v>0</v>
      </c>
      <c r="L44" s="105">
        <f t="shared" si="42"/>
        <v>0</v>
      </c>
      <c r="M44" s="105">
        <f>IFERROR(IF(($C44*B44)-SUM($L44:L44)&gt;0,$C44/$K44,)+IF($D44&lt;4999.99,D44,$D44/$K44),0)*B44</f>
        <v>0</v>
      </c>
      <c r="N44" s="105">
        <f>IFERROR(IF(($B44*$C44)-SUM($L44:M44)&gt;0,$C44/$K44,)+IF(($B44*$D44)-SUM($M44:M44)&gt;0,$D44/$K44,)+IF($E44&lt;4999.99,$E44,$E44/$K44),0)*B44</f>
        <v>0</v>
      </c>
      <c r="O44" s="105">
        <f>IFERROR(IF(($B44*$C44)-SUM($L44:N44)&gt;0,$C44/$K44,)+IF(($B44*$D44)-SUM($M44:N44)&gt;0,$D44/$K44,)+IF(($B44*$E44)-SUM($N44:N44)&gt;0,$E44/$K44,)+IF($F44&lt;4999.99,$F44,$F44/$K44),0)*B44</f>
        <v>0</v>
      </c>
      <c r="P44" s="105">
        <f>IFERROR(IF(($B44*$C44)-SUM($L44:O44)&gt;0,$C44/$K44,)+IF(($B44*$D44)-SUM($M44:O44)&gt;0,$D44/$K44,)+IF(($B44*$E44)-SUM($N44:O44)&gt;0,$E44/$K44,)+IF(($B44*$F44)-SUM($O44:O44)&gt;0,$F44/$K44,)+IF($G44&lt;4999.99,$G44,$G44/$K44),0)*$B44</f>
        <v>0</v>
      </c>
      <c r="Q44" s="105">
        <f>IFERROR(IF(($B44*$C44)-SUM($L44:P44)&gt;0,$C44/$K44,)+IF(($B44*$D44)-SUM($M44:P44)&gt;0,$D44/$K44,)+IF(($B44*$E44)-SUM($N44:P44)&gt;0,$E44/$K44,)+IF(($B44*$F44)-SUM($O44:P44)&gt;0,$F44/$K44,)+IF(($B44*$G44)-SUM($P44:P44)&gt;0,$G44/$K44,)+IF($H44&lt;4999.99,$H44,$H44/$K44),0)*$B44</f>
        <v>0</v>
      </c>
      <c r="R44" s="105">
        <f>IFERROR(IF(($B44*$C44)-SUM($L44:Q44)&gt;0,$C44/$K44,)+IF(($B44*$D44)-SUM($M44:Q44)&gt;0,$D44/$K44,)+IF(($B44*$E44)-SUM($N44:Q44)&gt;0,$E44/$K44,)+IF(($B44*$F44)-SUM($O44:Q44)&gt;0,$F44/$K44,)+IF(($B44*$G44)-SUM($P44:Q44)&gt;0,$G44/$K44,)+IF(($B44*$H44)-SUM($Q44:Q44)&gt;0,$H44/$K44,)+IF($I44&lt;4999.99,$I44,$I44/$K44),0)*$B44</f>
        <v>0</v>
      </c>
      <c r="S44" s="123">
        <f>IFERROR(IF(($B44*$C44)-SUM($L44:R44)&gt;0,$C44/$K44,)+IF(($B44*$D44)-SUM($M44:R44)&gt;0,$D44/$K44,)+IF(($B44*$E44)-SUM($N44:R44)&gt;0,$E44/$K44,)+IF(($B44*$F44)-SUM($O44:R44)&gt;0,$F44/$K44,)+IF(($B44*$G44)-SUM($P44:R44)&gt;0,$G44/$K44,)+IF(($B44*$H44)-SUM($Q44:R44)&gt;0,$H44/$K44,)+IF(($B44*$I44)-SUM($R44:R44)&gt;0,$I44/$K44,)+IF($J44&lt;4999.99,$J44,$J44/$K44),0)*$B44</f>
        <v>0</v>
      </c>
    </row>
    <row r="45" spans="1:19" hidden="1" outlineLevel="1" x14ac:dyDescent="0.3">
      <c r="A45" s="134"/>
      <c r="B45" s="114"/>
      <c r="C45" s="114"/>
      <c r="D45" s="114"/>
      <c r="E45" s="114"/>
      <c r="F45" s="114"/>
      <c r="G45" s="114"/>
      <c r="H45" s="114"/>
      <c r="I45" s="114"/>
      <c r="J45" s="115"/>
      <c r="K45" s="124">
        <f>_xlfn.IFNA(VLOOKUP(A45,'Equipment Depreciation'!P:Q,3,FALSE),)</f>
        <v>0</v>
      </c>
      <c r="L45" s="125">
        <f t="shared" si="42"/>
        <v>0</v>
      </c>
      <c r="M45" s="125">
        <f>IFERROR(IF(($C45*B45)-SUM($L45:L45)&gt;0,$C45/$K45,)+IF($D45&lt;4999.99,D45,$D45/$K45),0)*B45</f>
        <v>0</v>
      </c>
      <c r="N45" s="125">
        <f>IFERROR(IF(($B45*$C45)-SUM($L45:M45)&gt;0,$C45/$K45,)+IF(($B45*$D45)-SUM($M45:M45)&gt;0,$D45/$K45,)+IF($E45&lt;4999.99,$E45,$E45/$K45),0)*B45</f>
        <v>0</v>
      </c>
      <c r="O45" s="125">
        <f>IFERROR(IF(($B45*$C45)-SUM($L45:N45)&gt;0,$C45/$K45,)+IF(($B45*$D45)-SUM($M45:N45)&gt;0,$D45/$K45,)+IF(($B45*$E45)-SUM($N45:N45)&gt;0,$E45/$K45,)+IF($F45&lt;4999.99,$F45,$F45/$K45),0)*B45</f>
        <v>0</v>
      </c>
      <c r="P45" s="125">
        <f>IFERROR(IF(($B45*$C45)-SUM($L45:O45)&gt;0,$C45/$K45,)+IF(($B45*$D45)-SUM($M45:O45)&gt;0,$D45/$K45,)+IF(($B45*$E45)-SUM($N45:O45)&gt;0,$E45/$K45,)+IF(($B45*$F45)-SUM($O45:O45)&gt;0,$F45/$K45,)+IF($G45&lt;4999.99,$G45,$G45/$K45),0)*$B45</f>
        <v>0</v>
      </c>
      <c r="Q45" s="125">
        <f>IFERROR(IF(($B45*$C45)-SUM($L45:P45)&gt;0,$C45/$K45,)+IF(($B45*$D45)-SUM($M45:P45)&gt;0,$D45/$K45,)+IF(($B45*$E45)-SUM($N45:P45)&gt;0,$E45/$K45,)+IF(($B45*$F45)-SUM($O45:P45)&gt;0,$F45/$K45,)+IF(($B45*$G45)-SUM($P45:P45)&gt;0,$G45/$K45,)+IF($H45&lt;4999.99,$H45,$H45/$K45),0)*$B45</f>
        <v>0</v>
      </c>
      <c r="R45" s="125">
        <f>IFERROR(IF(($B45*$C45)-SUM($L45:Q45)&gt;0,$C45/$K45,)+IF(($B45*$D45)-SUM($M45:Q45)&gt;0,$D45/$K45,)+IF(($B45*$E45)-SUM($N45:Q45)&gt;0,$E45/$K45,)+IF(($B45*$F45)-SUM($O45:Q45)&gt;0,$F45/$K45,)+IF(($B45*$G45)-SUM($P45:Q45)&gt;0,$G45/$K45,)+IF(($B45*$H45)-SUM($Q45:Q45)&gt;0,$H45/$K45,)+IF($I45&lt;4999.99,$I45,$I45/$K45),0)*$B45</f>
        <v>0</v>
      </c>
      <c r="S45" s="126">
        <f>IFERROR(IF(($B45*$C45)-SUM($L45:R45)&gt;0,$C45/$K45,)+IF(($B45*$D45)-SUM($M45:R45)&gt;0,$D45/$K45,)+IF(($B45*$E45)-SUM($N45:R45)&gt;0,$E45/$K45,)+IF(($B45*$F45)-SUM($O45:R45)&gt;0,$F45/$K45,)+IF(($B45*$G45)-SUM($P45:R45)&gt;0,$G45/$K45,)+IF(($B45*$H45)-SUM($Q45:R45)&gt;0,$H45/$K45,)+IF(($B45*$I45)-SUM($R45:R45)&gt;0,$I45/$K45,)+IF($J45&lt;4999.99,$J45,$J45/$K45),0)*$B45</f>
        <v>0</v>
      </c>
    </row>
    <row r="46" spans="1:19" ht="16.2" collapsed="1" thickBot="1" x14ac:dyDescent="0.35">
      <c r="A46" s="132" t="s">
        <v>149</v>
      </c>
      <c r="B46" s="110"/>
      <c r="C46" s="111"/>
      <c r="D46" s="111"/>
      <c r="E46" s="111"/>
      <c r="F46" s="111"/>
      <c r="G46" s="111"/>
      <c r="H46" s="111"/>
      <c r="I46" s="111"/>
      <c r="J46" s="112"/>
      <c r="K46" s="119"/>
      <c r="L46" s="120">
        <f>SUM(L47:L52)</f>
        <v>0</v>
      </c>
      <c r="M46" s="120">
        <f t="shared" ref="M46" si="43">SUM(M47:M52)</f>
        <v>0</v>
      </c>
      <c r="N46" s="120">
        <f t="shared" ref="N46" si="44">SUM(N47:N52)</f>
        <v>0</v>
      </c>
      <c r="O46" s="120">
        <f t="shared" ref="O46" si="45">SUM(O47:O52)</f>
        <v>0</v>
      </c>
      <c r="P46" s="120">
        <f t="shared" ref="P46" si="46">SUM(P47:P52)</f>
        <v>0</v>
      </c>
      <c r="Q46" s="120">
        <f t="shared" ref="Q46" si="47">SUM(Q47:Q52)</f>
        <v>0</v>
      </c>
      <c r="R46" s="120">
        <f t="shared" ref="R46" si="48">SUM(R47:R52)</f>
        <v>0</v>
      </c>
      <c r="S46" s="121">
        <f t="shared" ref="S46" si="49">SUM(S47:S52)</f>
        <v>0</v>
      </c>
    </row>
    <row r="47" spans="1:19" hidden="1" outlineLevel="1" x14ac:dyDescent="0.3">
      <c r="A47" s="135"/>
      <c r="B47" s="103"/>
      <c r="C47" s="103"/>
      <c r="D47" s="103"/>
      <c r="E47" s="103"/>
      <c r="F47" s="103"/>
      <c r="G47" s="103"/>
      <c r="H47" s="103"/>
      <c r="I47" s="103"/>
      <c r="J47" s="113"/>
      <c r="K47" s="122">
        <f>_xlfn.IFNA(VLOOKUP(A47,'Equipment Depreciation'!S:T,2,FALSE),)</f>
        <v>0</v>
      </c>
      <c r="L47" s="105">
        <f>IF(C47&lt;4999.99,C47,C47/K47)*B47</f>
        <v>0</v>
      </c>
      <c r="M47" s="105">
        <f>IFERROR(IF(($C47*B47)-SUM($L47:L47)&gt;0,$C47/$K47,)+IF($D47&lt;4999.99,D47,$D47/$K47),0)*B47</f>
        <v>0</v>
      </c>
      <c r="N47" s="105">
        <f>IFERROR(IF(($B47*$C47)-SUM($L47:M47)&gt;0,$C47/$K47,)+IF(($B47*$D47)-SUM($M47:M47)&gt;0,$D47/$K47,)+IF($E47&lt;4999.99,$E47,$E47/$K47),0)*B47</f>
        <v>0</v>
      </c>
      <c r="O47" s="105">
        <f>IFERROR(IF(($B47*$C47)-SUM($L47:N47)&gt;0,$C47/$K47,)+IF(($B47*$D47)-SUM($M47:N47)&gt;0,$D47/$K47,)+IF(($B47*$E47)-SUM($N47:N47)&gt;0,$E47/$K47,)+IF($F47&lt;4999.99,$F47,$F47/$K47),0)*B47</f>
        <v>0</v>
      </c>
      <c r="P47" s="105">
        <f>IFERROR(IF(($B47*$C47)-SUM($L47:O47)&gt;0,$C47/$K47,)+IF(($B47*$D47)-SUM($M47:O47)&gt;0,$D47/$K47,)+IF(($B47*$E47)-SUM($N47:O47)&gt;0,$E47/$K47,)+IF(($B47*$F47)-SUM($O47:O47)&gt;0,$F47/$K47,)+IF($G47&lt;4999.99,$G47,$G47/$K47),0)*$B47</f>
        <v>0</v>
      </c>
      <c r="Q47" s="105">
        <f>IFERROR(IF(($B47*$C47)-SUM($L47:P47)&gt;0,$C47/$K47,)+IF(($B47*$D47)-SUM($M47:P47)&gt;0,$D47/$K47,)+IF(($B47*$E47)-SUM($N47:P47)&gt;0,$E47/$K47,)+IF(($B47*$F47)-SUM($O47:P47)&gt;0,$F47/$K47,)+IF(($B47*$G47)-SUM($P47:P47)&gt;0,$G47/$K47,)+IF($H47&lt;4999.99,$H47,$H47/$K47),0)*$B47</f>
        <v>0</v>
      </c>
      <c r="R47" s="105">
        <f>IFERROR(IF(($B47*$C47)-SUM($L47:Q47)&gt;0,$C47/$K47,)+IF(($B47*$D47)-SUM($M47:Q47)&gt;0,$D47/$K47,)+IF(($B47*$E47)-SUM($N47:Q47)&gt;0,$E47/$K47,)+IF(($B47*$F47)-SUM($O47:Q47)&gt;0,$F47/$K47,)+IF(($B47*$G47)-SUM($P47:Q47)&gt;0,$G47/$K47,)+IF(($B47*$H47)-SUM($Q47:Q47)&gt;0,$H47/$K47,)+IF($I47&lt;4999.99,$I47,$I47/$K47),0)*$B47</f>
        <v>0</v>
      </c>
      <c r="S47" s="123">
        <f>IFERROR(IF(($B47*$C47)-SUM($L47:R47)&gt;0,$C47/$K47,)+IF(($B47*$D47)-SUM($M47:R47)&gt;0,$D47/$K47,)+IF(($B47*$E47)-SUM($N47:R47)&gt;0,$E47/$K47,)+IF(($B47*$F47)-SUM($O47:R47)&gt;0,$F47/$K47,)+IF(($B47*$G47)-SUM($P47:R47)&gt;0,$G47/$K47,)+IF(($B47*$H47)-SUM($Q47:R47)&gt;0,$H47/$K47,)+IF(($B47*$I47)-SUM($R47:R47)&gt;0,$I47/$K47,)+IF($J47&lt;4999.99,$J47,$J47/$K47),0)*$B47</f>
        <v>0</v>
      </c>
    </row>
    <row r="48" spans="1:19" hidden="1" outlineLevel="1" x14ac:dyDescent="0.3">
      <c r="A48" s="135"/>
      <c r="B48" s="103"/>
      <c r="C48" s="103"/>
      <c r="D48" s="103"/>
      <c r="E48" s="103"/>
      <c r="F48" s="103"/>
      <c r="G48" s="103"/>
      <c r="H48" s="103"/>
      <c r="I48" s="103"/>
      <c r="J48" s="113"/>
      <c r="K48" s="122">
        <f>_xlfn.IFNA(VLOOKUP(A48,'Equipment Depreciation'!S:T,2,FALSE),)</f>
        <v>0</v>
      </c>
      <c r="L48" s="105">
        <f t="shared" ref="L48:L52" si="50">IF(C48&lt;4999.99,C48,C48/K48)*B48</f>
        <v>0</v>
      </c>
      <c r="M48" s="105">
        <f>IFERROR(IF(($C48*B48)-SUM($L48:L48)&gt;0,$C48/$K48,)+IF($D48&lt;4999.99,D48,$D48/$K48),0)*B48</f>
        <v>0</v>
      </c>
      <c r="N48" s="105">
        <f>IFERROR(IF(($B48*$C48)-SUM($L48:M48)&gt;0,$C48/$K48,)+IF(($B48*$D48)-SUM($M48:M48)&gt;0,$D48/$K48,)+IF($E48&lt;4999.99,$E48,$E48/$K48),0)*B48</f>
        <v>0</v>
      </c>
      <c r="O48" s="105">
        <f>IFERROR(IF(($B48*$C48)-SUM($L48:N48)&gt;0,$C48/$K48,)+IF(($B48*$D48)-SUM($M48:N48)&gt;0,$D48/$K48,)+IF(($B48*$E48)-SUM($N48:N48)&gt;0,$E48/$K48,)+IF($F48&lt;4999.99,$F48,$F48/$K48),0)*B48</f>
        <v>0</v>
      </c>
      <c r="P48" s="105">
        <f>IFERROR(IF(($B48*$C48)-SUM($L48:O48)&gt;0,$C48/$K48,)+IF(($B48*$D48)-SUM($M48:O48)&gt;0,$D48/$K48,)+IF(($B48*$E48)-SUM($N48:O48)&gt;0,$E48/$K48,)+IF(($B48*$F48)-SUM($O48:O48)&gt;0,$F48/$K48,)+IF($G48&lt;4999.99,$G48,$G48/$K48),0)*$B48</f>
        <v>0</v>
      </c>
      <c r="Q48" s="105">
        <f>IFERROR(IF(($B48*$C48)-SUM($L48:P48)&gt;0,$C48/$K48,)+IF(($B48*$D48)-SUM($M48:P48)&gt;0,$D48/$K48,)+IF(($B48*$E48)-SUM($N48:P48)&gt;0,$E48/$K48,)+IF(($B48*$F48)-SUM($O48:P48)&gt;0,$F48/$K48,)+IF(($B48*$G48)-SUM($P48:P48)&gt;0,$G48/$K48,)+IF($H48&lt;4999.99,$H48,$H48/$K48),0)*$B48</f>
        <v>0</v>
      </c>
      <c r="R48" s="105">
        <f>IFERROR(IF(($B48*$C48)-SUM($L48:Q48)&gt;0,$C48/$K48,)+IF(($B48*$D48)-SUM($M48:Q48)&gt;0,$D48/$K48,)+IF(($B48*$E48)-SUM($N48:Q48)&gt;0,$E48/$K48,)+IF(($B48*$F48)-SUM($O48:Q48)&gt;0,$F48/$K48,)+IF(($B48*$G48)-SUM($P48:Q48)&gt;0,$G48/$K48,)+IF(($B48*$H48)-SUM($Q48:Q48)&gt;0,$H48/$K48,)+IF($I48&lt;4999.99,$I48,$I48/$K48),0)*$B48</f>
        <v>0</v>
      </c>
      <c r="S48" s="123">
        <f>IFERROR(IF(($B48*$C48)-SUM($L48:R48)&gt;0,$C48/$K48,)+IF(($B48*$D48)-SUM($M48:R48)&gt;0,$D48/$K48,)+IF(($B48*$E48)-SUM($N48:R48)&gt;0,$E48/$K48,)+IF(($B48*$F48)-SUM($O48:R48)&gt;0,$F48/$K48,)+IF(($B48*$G48)-SUM($P48:R48)&gt;0,$G48/$K48,)+IF(($B48*$H48)-SUM($Q48:R48)&gt;0,$H48/$K48,)+IF(($B48*$I48)-SUM($R48:R48)&gt;0,$I48/$K48,)+IF($J48&lt;4999.99,$J48,$J48/$K48),0)*$B48</f>
        <v>0</v>
      </c>
    </row>
    <row r="49" spans="1:19" hidden="1" outlineLevel="1" x14ac:dyDescent="0.3">
      <c r="A49" s="135"/>
      <c r="B49" s="103"/>
      <c r="C49" s="103"/>
      <c r="D49" s="103"/>
      <c r="E49" s="103"/>
      <c r="F49" s="103"/>
      <c r="G49" s="103"/>
      <c r="H49" s="103"/>
      <c r="I49" s="103"/>
      <c r="J49" s="113"/>
      <c r="K49" s="122">
        <f>_xlfn.IFNA(VLOOKUP(A49,'Equipment Depreciation'!S:T,2,FALSE),)</f>
        <v>0</v>
      </c>
      <c r="L49" s="105">
        <f t="shared" si="50"/>
        <v>0</v>
      </c>
      <c r="M49" s="105">
        <f>IFERROR(IF(($C49*B49)-SUM($L49:L49)&gt;0,$C49/$K49,)+IF($D49&lt;4999.99,D49,$D49/$K49),0)*B49</f>
        <v>0</v>
      </c>
      <c r="N49" s="105">
        <f>IFERROR(IF(($B49*$C49)-SUM($L49:M49)&gt;0,$C49/$K49,)+IF(($B49*$D49)-SUM($M49:M49)&gt;0,$D49/$K49,)+IF($E49&lt;4999.99,$E49,$E49/$K49),0)*B49</f>
        <v>0</v>
      </c>
      <c r="O49" s="105">
        <f>IFERROR(IF(($B49*$C49)-SUM($L49:N49)&gt;0,$C49/$K49,)+IF(($B49*$D49)-SUM($M49:N49)&gt;0,$D49/$K49,)+IF(($B49*$E49)-SUM($N49:N49)&gt;0,$E49/$K49,)+IF($F49&lt;4999.99,$F49,$F49/$K49),0)*B49</f>
        <v>0</v>
      </c>
      <c r="P49" s="105">
        <f>IFERROR(IF(($B49*$C49)-SUM($L49:O49)&gt;0,$C49/$K49,)+IF(($B49*$D49)-SUM($M49:O49)&gt;0,$D49/$K49,)+IF(($B49*$E49)-SUM($N49:O49)&gt;0,$E49/$K49,)+IF(($B49*$F49)-SUM($O49:O49)&gt;0,$F49/$K49,)+IF($G49&lt;4999.99,$G49,$G49/$K49),0)*$B49</f>
        <v>0</v>
      </c>
      <c r="Q49" s="105">
        <f>IFERROR(IF(($B49*$C49)-SUM($L49:P49)&gt;0,$C49/$K49,)+IF(($B49*$D49)-SUM($M49:P49)&gt;0,$D49/$K49,)+IF(($B49*$E49)-SUM($N49:P49)&gt;0,$E49/$K49,)+IF(($B49*$F49)-SUM($O49:P49)&gt;0,$F49/$K49,)+IF(($B49*$G49)-SUM($P49:P49)&gt;0,$G49/$K49,)+IF($H49&lt;4999.99,$H49,$H49/$K49),0)*$B49</f>
        <v>0</v>
      </c>
      <c r="R49" s="105">
        <f>IFERROR(IF(($B49*$C49)-SUM($L49:Q49)&gt;0,$C49/$K49,)+IF(($B49*$D49)-SUM($M49:Q49)&gt;0,$D49/$K49,)+IF(($B49*$E49)-SUM($N49:Q49)&gt;0,$E49/$K49,)+IF(($B49*$F49)-SUM($O49:Q49)&gt;0,$F49/$K49,)+IF(($B49*$G49)-SUM($P49:Q49)&gt;0,$G49/$K49,)+IF(($B49*$H49)-SUM($Q49:Q49)&gt;0,$H49/$K49,)+IF($I49&lt;4999.99,$I49,$I49/$K49),0)*$B49</f>
        <v>0</v>
      </c>
      <c r="S49" s="123">
        <f>IFERROR(IF(($B49*$C49)-SUM($L49:R49)&gt;0,$C49/$K49,)+IF(($B49*$D49)-SUM($M49:R49)&gt;0,$D49/$K49,)+IF(($B49*$E49)-SUM($N49:R49)&gt;0,$E49/$K49,)+IF(($B49*$F49)-SUM($O49:R49)&gt;0,$F49/$K49,)+IF(($B49*$G49)-SUM($P49:R49)&gt;0,$G49/$K49,)+IF(($B49*$H49)-SUM($Q49:R49)&gt;0,$H49/$K49,)+IF(($B49*$I49)-SUM($R49:R49)&gt;0,$I49/$K49,)+IF($J49&lt;4999.99,$J49,$J49/$K49),0)*$B49</f>
        <v>0</v>
      </c>
    </row>
    <row r="50" spans="1:19" hidden="1" outlineLevel="1" x14ac:dyDescent="0.3">
      <c r="A50" s="135"/>
      <c r="B50" s="103"/>
      <c r="C50" s="103"/>
      <c r="D50" s="103"/>
      <c r="E50" s="103"/>
      <c r="F50" s="103"/>
      <c r="G50" s="103"/>
      <c r="H50" s="103"/>
      <c r="I50" s="103"/>
      <c r="J50" s="113"/>
      <c r="K50" s="122">
        <f>_xlfn.IFNA(VLOOKUP(A50,'Equipment Depreciation'!S:T,2,FALSE),)</f>
        <v>0</v>
      </c>
      <c r="L50" s="105">
        <f t="shared" si="50"/>
        <v>0</v>
      </c>
      <c r="M50" s="105">
        <f>IFERROR(IF(($C50*B50)-SUM($L50:L50)&gt;0,$C50/$K50,)+IF($D50&lt;4999.99,D50,$D50/$K50),0)*B50</f>
        <v>0</v>
      </c>
      <c r="N50" s="105">
        <f>IFERROR(IF(($B50*$C50)-SUM($L50:M50)&gt;0,$C50/$K50,)+IF(($B50*$D50)-SUM($M50:M50)&gt;0,$D50/$K50,)+IF($E50&lt;4999.99,$E50,$E50/$K50),0)*B50</f>
        <v>0</v>
      </c>
      <c r="O50" s="105">
        <f>IFERROR(IF(($B50*$C50)-SUM($L50:N50)&gt;0,$C50/$K50,)+IF(($B50*$D50)-SUM($M50:N50)&gt;0,$D50/$K50,)+IF(($B50*$E50)-SUM($N50:N50)&gt;0,$E50/$K50,)+IF($F50&lt;4999.99,$F50,$F50/$K50),0)*B50</f>
        <v>0</v>
      </c>
      <c r="P50" s="105">
        <f>IFERROR(IF(($B50*$C50)-SUM($L50:O50)&gt;0,$C50/$K50,)+IF(($B50*$D50)-SUM($M50:O50)&gt;0,$D50/$K50,)+IF(($B50*$E50)-SUM($N50:O50)&gt;0,$E50/$K50,)+IF(($B50*$F50)-SUM($O50:O50)&gt;0,$F50/$K50,)+IF($G50&lt;4999.99,$G50,$G50/$K50),0)*$B50</f>
        <v>0</v>
      </c>
      <c r="Q50" s="105">
        <f>IFERROR(IF(($B50*$C50)-SUM($L50:P50)&gt;0,$C50/$K50,)+IF(($B50*$D50)-SUM($M50:P50)&gt;0,$D50/$K50,)+IF(($B50*$E50)-SUM($N50:P50)&gt;0,$E50/$K50,)+IF(($B50*$F50)-SUM($O50:P50)&gt;0,$F50/$K50,)+IF(($B50*$G50)-SUM($P50:P50)&gt;0,$G50/$K50,)+IF($H50&lt;4999.99,$H50,$H50/$K50),0)*$B50</f>
        <v>0</v>
      </c>
      <c r="R50" s="105">
        <f>IFERROR(IF(($B50*$C50)-SUM($L50:Q50)&gt;0,$C50/$K50,)+IF(($B50*$D50)-SUM($M50:Q50)&gt;0,$D50/$K50,)+IF(($B50*$E50)-SUM($N50:Q50)&gt;0,$E50/$K50,)+IF(($B50*$F50)-SUM($O50:Q50)&gt;0,$F50/$K50,)+IF(($B50*$G50)-SUM($P50:Q50)&gt;0,$G50/$K50,)+IF(($B50*$H50)-SUM($Q50:Q50)&gt;0,$H50/$K50,)+IF($I50&lt;4999.99,$I50,$I50/$K50),0)*$B50</f>
        <v>0</v>
      </c>
      <c r="S50" s="123">
        <f>IFERROR(IF(($B50*$C50)-SUM($L50:R50)&gt;0,$C50/$K50,)+IF(($B50*$D50)-SUM($M50:R50)&gt;0,$D50/$K50,)+IF(($B50*$E50)-SUM($N50:R50)&gt;0,$E50/$K50,)+IF(($B50*$F50)-SUM($O50:R50)&gt;0,$F50/$K50,)+IF(($B50*$G50)-SUM($P50:R50)&gt;0,$G50/$K50,)+IF(($B50*$H50)-SUM($Q50:R50)&gt;0,$H50/$K50,)+IF(($B50*$I50)-SUM($R50:R50)&gt;0,$I50/$K50,)+IF($J50&lt;4999.99,$J50,$J50/$K50),0)*$B50</f>
        <v>0</v>
      </c>
    </row>
    <row r="51" spans="1:19" hidden="1" outlineLevel="1" x14ac:dyDescent="0.3">
      <c r="A51" s="135"/>
      <c r="B51" s="103"/>
      <c r="C51" s="103"/>
      <c r="D51" s="103"/>
      <c r="E51" s="103"/>
      <c r="F51" s="103"/>
      <c r="G51" s="103"/>
      <c r="H51" s="103"/>
      <c r="I51" s="103"/>
      <c r="J51" s="113"/>
      <c r="K51" s="122">
        <f>_xlfn.IFNA(VLOOKUP(A51,'Equipment Depreciation'!S:T,2,FALSE),)</f>
        <v>0</v>
      </c>
      <c r="L51" s="105">
        <f t="shared" si="50"/>
        <v>0</v>
      </c>
      <c r="M51" s="105">
        <f>IFERROR(IF(($C51*B51)-SUM($L51:L51)&gt;0,$C51/$K51,)+IF($D51&lt;4999.99,D51,$D51/$K51),0)*B51</f>
        <v>0</v>
      </c>
      <c r="N51" s="105">
        <f>IFERROR(IF(($B51*$C51)-SUM($L51:M51)&gt;0,$C51/$K51,)+IF(($B51*$D51)-SUM($M51:M51)&gt;0,$D51/$K51,)+IF($E51&lt;4999.99,$E51,$E51/$K51),0)*B51</f>
        <v>0</v>
      </c>
      <c r="O51" s="105">
        <f>IFERROR(IF(($B51*$C51)-SUM($L51:N51)&gt;0,$C51/$K51,)+IF(($B51*$D51)-SUM($M51:N51)&gt;0,$D51/$K51,)+IF(($B51*$E51)-SUM($N51:N51)&gt;0,$E51/$K51,)+IF($F51&lt;4999.99,$F51,$F51/$K51),0)*B51</f>
        <v>0</v>
      </c>
      <c r="P51" s="105">
        <f>IFERROR(IF(($B51*$C51)-SUM($L51:O51)&gt;0,$C51/$K51,)+IF(($B51*$D51)-SUM($M51:O51)&gt;0,$D51/$K51,)+IF(($B51*$E51)-SUM($N51:O51)&gt;0,$E51/$K51,)+IF(($B51*$F51)-SUM($O51:O51)&gt;0,$F51/$K51,)+IF($G51&lt;4999.99,$G51,$G51/$K51),0)*$B51</f>
        <v>0</v>
      </c>
      <c r="Q51" s="105">
        <f>IFERROR(IF(($B51*$C51)-SUM($L51:P51)&gt;0,$C51/$K51,)+IF(($B51*$D51)-SUM($M51:P51)&gt;0,$D51/$K51,)+IF(($B51*$E51)-SUM($N51:P51)&gt;0,$E51/$K51,)+IF(($B51*$F51)-SUM($O51:P51)&gt;0,$F51/$K51,)+IF(($B51*$G51)-SUM($P51:P51)&gt;0,$G51/$K51,)+IF($H51&lt;4999.99,$H51,$H51/$K51),0)*$B51</f>
        <v>0</v>
      </c>
      <c r="R51" s="105">
        <f>IFERROR(IF(($B51*$C51)-SUM($L51:Q51)&gt;0,$C51/$K51,)+IF(($B51*$D51)-SUM($M51:Q51)&gt;0,$D51/$K51,)+IF(($B51*$E51)-SUM($N51:Q51)&gt;0,$E51/$K51,)+IF(($B51*$F51)-SUM($O51:Q51)&gt;0,$F51/$K51,)+IF(($B51*$G51)-SUM($P51:Q51)&gt;0,$G51/$K51,)+IF(($B51*$H51)-SUM($Q51:Q51)&gt;0,$H51/$K51,)+IF($I51&lt;4999.99,$I51,$I51/$K51),0)*$B51</f>
        <v>0</v>
      </c>
      <c r="S51" s="123">
        <f>IFERROR(IF(($B51*$C51)-SUM($L51:R51)&gt;0,$C51/$K51,)+IF(($B51*$D51)-SUM($M51:R51)&gt;0,$D51/$K51,)+IF(($B51*$E51)-SUM($N51:R51)&gt;0,$E51/$K51,)+IF(($B51*$F51)-SUM($O51:R51)&gt;0,$F51/$K51,)+IF(($B51*$G51)-SUM($P51:R51)&gt;0,$G51/$K51,)+IF(($B51*$H51)-SUM($Q51:R51)&gt;0,$H51/$K51,)+IF(($B51*$I51)-SUM($R51:R51)&gt;0,$I51/$K51,)+IF($J51&lt;4999.99,$J51,$J51/$K51),0)*$B51</f>
        <v>0</v>
      </c>
    </row>
    <row r="52" spans="1:19" ht="16.2" hidden="1" outlineLevel="1" thickBot="1" x14ac:dyDescent="0.35">
      <c r="A52" s="135"/>
      <c r="B52" s="103"/>
      <c r="C52" s="116"/>
      <c r="D52" s="116"/>
      <c r="E52" s="116"/>
      <c r="F52" s="116"/>
      <c r="G52" s="116"/>
      <c r="H52" s="116"/>
      <c r="I52" s="116"/>
      <c r="J52" s="117"/>
      <c r="K52" s="122">
        <f>_xlfn.IFNA(VLOOKUP(A52,'Equipment Depreciation'!S:T,2,FALSE),)</f>
        <v>0</v>
      </c>
      <c r="L52" s="127">
        <f t="shared" si="50"/>
        <v>0</v>
      </c>
      <c r="M52" s="127">
        <f>IFERROR(IF(($C52*B52)-SUM($L52:L52)&gt;0,$C52/$K52,)+IF($D52&lt;4999.99,D52,$D52/$K52),0)*B52</f>
        <v>0</v>
      </c>
      <c r="N52" s="127">
        <f>IFERROR(IF(($B52*$C52)-SUM($L52:M52)&gt;0,$C52/$K52,)+IF(($B52*$D52)-SUM($M52:M52)&gt;0,$D52/$K52,)+IF($E52&lt;4999.99,$E52,$E52/$K52),0)*B52</f>
        <v>0</v>
      </c>
      <c r="O52" s="127">
        <f>IFERROR(IF(($B52*$C52)-SUM($L52:N52)&gt;0,$C52/$K52,)+IF(($B52*$D52)-SUM($M52:N52)&gt;0,$D52/$K52,)+IF(($B52*$E52)-SUM($N52:N52)&gt;0,$E52/$K52,)+IF($F52&lt;4999.99,$F52,$F52/$K52),0)*B52</f>
        <v>0</v>
      </c>
      <c r="P52" s="127">
        <f>IFERROR(IF(($B52*$C52)-SUM($L52:O52)&gt;0,$C52/$K52,)+IF(($B52*$D52)-SUM($M52:O52)&gt;0,$D52/$K52,)+IF(($B52*$E52)-SUM($N52:O52)&gt;0,$E52/$K52,)+IF(($B52*$F52)-SUM($O52:O52)&gt;0,$F52/$K52,)+IF($G52&lt;4999.99,$G52,$G52/$K52),0)*$B52</f>
        <v>0</v>
      </c>
      <c r="Q52" s="127">
        <f>IFERROR(IF(($B52*$C52)-SUM($L52:P52)&gt;0,$C52/$K52,)+IF(($B52*$D52)-SUM($M52:P52)&gt;0,$D52/$K52,)+IF(($B52*$E52)-SUM($N52:P52)&gt;0,$E52/$K52,)+IF(($B52*$F52)-SUM($O52:P52)&gt;0,$F52/$K52,)+IF(($B52*$G52)-SUM($P52:P52)&gt;0,$G52/$K52,)+IF($H52&lt;4999.99,$H52,$H52/$K52),0)*$B52</f>
        <v>0</v>
      </c>
      <c r="R52" s="127">
        <f>IFERROR(IF(($B52*$C52)-SUM($L52:Q52)&gt;0,$C52/$K52,)+IF(($B52*$D52)-SUM($M52:Q52)&gt;0,$D52/$K52,)+IF(($B52*$E52)-SUM($N52:Q52)&gt;0,$E52/$K52,)+IF(($B52*$F52)-SUM($O52:Q52)&gt;0,$F52/$K52,)+IF(($B52*$G52)-SUM($P52:Q52)&gt;0,$G52/$K52,)+IF(($B52*$H52)-SUM($Q52:Q52)&gt;0,$H52/$K52,)+IF($I52&lt;4999.99,$I52,$I52/$K52),0)*$B52</f>
        <v>0</v>
      </c>
      <c r="S52" s="128">
        <f>IFERROR(IF(($B52*$C52)-SUM($L52:R52)&gt;0,$C52/$K52,)+IF(($B52*$D52)-SUM($M52:R52)&gt;0,$D52/$K52,)+IF(($B52*$E52)-SUM($N52:R52)&gt;0,$E52/$K52,)+IF(($B52*$F52)-SUM($O52:R52)&gt;0,$F52/$K52,)+IF(($B52*$G52)-SUM($P52:R52)&gt;0,$G52/$K52,)+IF(($B52*$H52)-SUM($Q52:R52)&gt;0,$H52/$K52,)+IF(($B52*$I52)-SUM($R52:R52)&gt;0,$I52/$K52,)+IF($J52&lt;4999.99,$J52,$J52/$K52),0)*$B52</f>
        <v>0</v>
      </c>
    </row>
    <row r="53" spans="1:19" ht="16.2" collapsed="1" thickBot="1" x14ac:dyDescent="0.35">
      <c r="A53" s="136" t="s">
        <v>124</v>
      </c>
      <c r="B53" s="118"/>
      <c r="C53" s="118"/>
      <c r="D53" s="118"/>
      <c r="E53" s="118"/>
      <c r="F53" s="118"/>
      <c r="G53" s="118"/>
      <c r="H53" s="118"/>
      <c r="I53" s="118"/>
      <c r="J53" s="118"/>
      <c r="K53" s="129"/>
      <c r="L53" s="130">
        <f>SUM(L4,L11,L18,L25,L32,L39,L46)</f>
        <v>0</v>
      </c>
      <c r="M53" s="130">
        <f t="shared" ref="M53:S53" si="51">SUM(M4,M11,M18,M25,M32,M39,M46)</f>
        <v>0</v>
      </c>
      <c r="N53" s="130">
        <f t="shared" si="51"/>
        <v>0</v>
      </c>
      <c r="O53" s="130">
        <f t="shared" si="51"/>
        <v>0</v>
      </c>
      <c r="P53" s="130">
        <f t="shared" si="51"/>
        <v>0</v>
      </c>
      <c r="Q53" s="130">
        <f t="shared" si="51"/>
        <v>0</v>
      </c>
      <c r="R53" s="130">
        <f t="shared" si="51"/>
        <v>0</v>
      </c>
      <c r="S53" s="131">
        <f t="shared" si="51"/>
        <v>0</v>
      </c>
    </row>
    <row r="54" spans="1:19" s="32" customFormat="1" x14ac:dyDescent="0.3"/>
    <row r="55" spans="1:19" s="32" customFormat="1" ht="16.2" thickBot="1" x14ac:dyDescent="0.35"/>
    <row r="56" spans="1:19" s="32" customFormat="1" ht="15.75" customHeight="1" x14ac:dyDescent="0.3">
      <c r="A56" s="255" t="s">
        <v>150</v>
      </c>
      <c r="B56" s="256"/>
      <c r="C56" s="256"/>
      <c r="D56" s="256"/>
      <c r="E56" s="256"/>
      <c r="F56" s="256"/>
      <c r="G56" s="256"/>
      <c r="H56" s="256"/>
      <c r="I56" s="256"/>
      <c r="J56" s="257"/>
    </row>
    <row r="57" spans="1:19" s="32" customFormat="1" ht="16.2" thickBot="1" x14ac:dyDescent="0.35">
      <c r="A57" s="258"/>
      <c r="B57" s="259"/>
      <c r="C57" s="259"/>
      <c r="D57" s="259"/>
      <c r="E57" s="259"/>
      <c r="F57" s="259"/>
      <c r="G57" s="259"/>
      <c r="H57" s="259"/>
      <c r="I57" s="259"/>
      <c r="J57" s="260"/>
    </row>
    <row r="58" spans="1:19" s="32" customFormat="1" x14ac:dyDescent="0.3"/>
    <row r="59" spans="1:19" s="32" customFormat="1" ht="16.2" thickBot="1" x14ac:dyDescent="0.35"/>
    <row r="60" spans="1:19" s="32" customFormat="1" ht="37.200000000000003" thickBot="1" x14ac:dyDescent="0.75">
      <c r="A60" s="209" t="s">
        <v>151</v>
      </c>
      <c r="B60" s="210"/>
      <c r="C60" s="211"/>
      <c r="D60" s="211"/>
      <c r="E60" s="211"/>
      <c r="F60" s="211"/>
      <c r="G60" s="211"/>
      <c r="H60" s="211"/>
      <c r="I60" s="211"/>
      <c r="J60" s="211"/>
      <c r="K60" s="211"/>
      <c r="L60" s="211"/>
      <c r="M60" s="211"/>
      <c r="N60" s="211"/>
      <c r="O60" s="212"/>
    </row>
    <row r="61" spans="1:19" s="32" customFormat="1" ht="31.2" x14ac:dyDescent="0.3">
      <c r="A61" s="205" t="s">
        <v>152</v>
      </c>
      <c r="B61" s="197" t="s">
        <v>153</v>
      </c>
      <c r="C61" s="197" t="s">
        <v>154</v>
      </c>
      <c r="D61" s="197" t="s">
        <v>155</v>
      </c>
      <c r="E61" s="197" t="s">
        <v>156</v>
      </c>
      <c r="F61" s="197" t="s">
        <v>157</v>
      </c>
      <c r="G61" s="197" t="s">
        <v>158</v>
      </c>
      <c r="H61" s="206" t="s">
        <v>159</v>
      </c>
      <c r="I61" s="207" t="s">
        <v>160</v>
      </c>
      <c r="J61" s="207" t="s">
        <v>161</v>
      </c>
      <c r="K61" s="207" t="s">
        <v>162</v>
      </c>
      <c r="L61" s="207" t="s">
        <v>163</v>
      </c>
      <c r="M61" s="207" t="s">
        <v>164</v>
      </c>
      <c r="N61" s="207" t="s">
        <v>165</v>
      </c>
      <c r="O61" s="208" t="s">
        <v>166</v>
      </c>
    </row>
    <row r="62" spans="1:19" s="32" customFormat="1" x14ac:dyDescent="0.3">
      <c r="A62" s="216" t="str">
        <f>_xlfn.IFNA(VLOOKUP(B62,'Equipment Usage Costs'!A:B,2,FALSE),"")</f>
        <v/>
      </c>
      <c r="B62" s="57"/>
      <c r="C62" s="57"/>
      <c r="D62" s="214" t="str">
        <f>_xlfn.IFNA(INDEX('Equipment Usage Costs'!E:E,MATCH(Equipment!B62&amp;Equipment!C62,'Equipment Usage Costs'!F:F,0)),"")</f>
        <v/>
      </c>
      <c r="E62" s="215" t="str">
        <f>_xlfn.IFNA(INDEX('Equipment Usage Costs'!D:D,MATCH(B62&amp;C62,'Equipment Usage Costs'!F:F,0)),"")</f>
        <v/>
      </c>
      <c r="F62" s="217"/>
      <c r="G62" s="57"/>
      <c r="H62" s="196">
        <f>IFERROR(IF($G62&lt;=1,$E62*$F62,0),0)</f>
        <v>0</v>
      </c>
      <c r="I62" s="120">
        <f>IFERROR(IF($G62&lt;=2,$E62*$F62,0),0)</f>
        <v>0</v>
      </c>
      <c r="J62" s="120">
        <f>IFERROR(IF($G62&lt;=3,$E62*$F62,0),0)</f>
        <v>0</v>
      </c>
      <c r="K62" s="120">
        <f>IFERROR(IF($G62&lt;=4,$E62*$F62,0),0)</f>
        <v>0</v>
      </c>
      <c r="L62" s="120">
        <f>IFERROR(IF($G62&lt;=5,$E62*$F62,0),0)</f>
        <v>0</v>
      </c>
      <c r="M62" s="120">
        <f>IFERROR(IF($G62&lt;=6,$E62*$F62,0),0)</f>
        <v>0</v>
      </c>
      <c r="N62" s="120">
        <f>IFERROR(IF($G62&lt;=7,$E62*$F62,0),0)</f>
        <v>0</v>
      </c>
      <c r="O62" s="121">
        <f>IFERROR(IF($G62&lt;=8,$E62*$F62,0),0)</f>
        <v>0</v>
      </c>
    </row>
    <row r="63" spans="1:19" s="32" customFormat="1" x14ac:dyDescent="0.3">
      <c r="A63" s="216"/>
      <c r="B63" s="57"/>
      <c r="C63" s="57"/>
      <c r="D63" s="214" t="str">
        <f>_xlfn.IFNA(INDEX('Equipment Usage Costs'!E:E,MATCH(Equipment!B63&amp;Equipment!C63,'Equipment Usage Costs'!F:F,0)),"")</f>
        <v/>
      </c>
      <c r="E63" s="215" t="str">
        <f>_xlfn.IFNA(INDEX('Equipment Usage Costs'!D:D,MATCH(B63&amp;C63,'Equipment Usage Costs'!F:F,0)),"")</f>
        <v/>
      </c>
      <c r="F63" s="217"/>
      <c r="G63" s="57"/>
      <c r="H63" s="196">
        <f t="shared" ref="H63:H75" si="52">IFERROR(IF($G63&lt;=1,$E63*$F63,0),0)</f>
        <v>0</v>
      </c>
      <c r="I63" s="120">
        <f t="shared" ref="I63:I75" si="53">IFERROR(IF($G63&lt;=2,$E63*$F63,0),0)</f>
        <v>0</v>
      </c>
      <c r="J63" s="120">
        <f t="shared" ref="J63:J75" si="54">IFERROR(IF($G63&lt;=3,$E63*$F63,0),0)</f>
        <v>0</v>
      </c>
      <c r="K63" s="120">
        <f t="shared" ref="K63:K75" si="55">IFERROR(IF($G63&lt;=4,$E63*$F63,0),0)</f>
        <v>0</v>
      </c>
      <c r="L63" s="120">
        <f t="shared" ref="L63:L75" si="56">IFERROR(IF($G63&lt;=5,$E63*$F63,0),0)</f>
        <v>0</v>
      </c>
      <c r="M63" s="120">
        <f t="shared" ref="M63:M75" si="57">IFERROR(IF($G63&lt;=6,$E63*$F63,0),0)</f>
        <v>0</v>
      </c>
      <c r="N63" s="120">
        <f t="shared" ref="N63:N75" si="58">IFERROR(IF($G63&lt;=7,$E63*$F63,0),0)</f>
        <v>0</v>
      </c>
      <c r="O63" s="121">
        <f t="shared" ref="O63:O75" si="59">IFERROR(IF($G63&lt;=8,$E63*$F63,0),0)</f>
        <v>0</v>
      </c>
    </row>
    <row r="64" spans="1:19" s="32" customFormat="1" x14ac:dyDescent="0.3">
      <c r="A64" s="216" t="str">
        <f>_xlfn.IFNA(VLOOKUP(B64,'Equipment Usage Costs'!A:B,2,FALSE),"")</f>
        <v/>
      </c>
      <c r="B64" s="57"/>
      <c r="C64" s="57"/>
      <c r="D64" s="214" t="str">
        <f>_xlfn.IFNA(INDEX('Equipment Usage Costs'!E:E,MATCH(Equipment!B64&amp;Equipment!C64,'Equipment Usage Costs'!F:F,0)),"")</f>
        <v/>
      </c>
      <c r="E64" s="215" t="str">
        <f>_xlfn.IFNA(INDEX('Equipment Usage Costs'!D:D,MATCH(B64&amp;C64,'Equipment Usage Costs'!F:F,0)),"")</f>
        <v/>
      </c>
      <c r="F64" s="217"/>
      <c r="G64" s="57"/>
      <c r="H64" s="196">
        <f t="shared" si="52"/>
        <v>0</v>
      </c>
      <c r="I64" s="120">
        <f t="shared" si="53"/>
        <v>0</v>
      </c>
      <c r="J64" s="120">
        <f t="shared" si="54"/>
        <v>0</v>
      </c>
      <c r="K64" s="120">
        <f t="shared" si="55"/>
        <v>0</v>
      </c>
      <c r="L64" s="120">
        <f t="shared" si="56"/>
        <v>0</v>
      </c>
      <c r="M64" s="120">
        <f t="shared" si="57"/>
        <v>0</v>
      </c>
      <c r="N64" s="120">
        <f t="shared" si="58"/>
        <v>0</v>
      </c>
      <c r="O64" s="121">
        <f t="shared" si="59"/>
        <v>0</v>
      </c>
    </row>
    <row r="65" spans="1:15" s="32" customFormat="1" x14ac:dyDescent="0.3">
      <c r="A65" s="216" t="str">
        <f>_xlfn.IFNA(VLOOKUP(B65,'Equipment Usage Costs'!A:B,2,FALSE),"")</f>
        <v/>
      </c>
      <c r="B65" s="57"/>
      <c r="C65" s="57"/>
      <c r="D65" s="214" t="str">
        <f>_xlfn.IFNA(INDEX('Equipment Usage Costs'!E:E,MATCH(Equipment!B65&amp;Equipment!C65,'Equipment Usage Costs'!F:F,0)),"")</f>
        <v/>
      </c>
      <c r="E65" s="215" t="str">
        <f>_xlfn.IFNA(INDEX('Equipment Usage Costs'!D:D,MATCH(B65&amp;C65,'Equipment Usage Costs'!F:F,0)),"")</f>
        <v/>
      </c>
      <c r="F65" s="217"/>
      <c r="G65" s="57"/>
      <c r="H65" s="196">
        <f t="shared" si="52"/>
        <v>0</v>
      </c>
      <c r="I65" s="120">
        <f t="shared" si="53"/>
        <v>0</v>
      </c>
      <c r="J65" s="120">
        <f t="shared" si="54"/>
        <v>0</v>
      </c>
      <c r="K65" s="120">
        <f t="shared" si="55"/>
        <v>0</v>
      </c>
      <c r="L65" s="120">
        <f t="shared" si="56"/>
        <v>0</v>
      </c>
      <c r="M65" s="120">
        <f t="shared" si="57"/>
        <v>0</v>
      </c>
      <c r="N65" s="120">
        <f t="shared" si="58"/>
        <v>0</v>
      </c>
      <c r="O65" s="121">
        <f t="shared" si="59"/>
        <v>0</v>
      </c>
    </row>
    <row r="66" spans="1:15" s="32" customFormat="1" x14ac:dyDescent="0.3">
      <c r="A66" s="216" t="str">
        <f>_xlfn.IFNA(VLOOKUP(B66,'Equipment Usage Costs'!A:B,2,FALSE),"")</f>
        <v/>
      </c>
      <c r="B66" s="57"/>
      <c r="C66" s="57"/>
      <c r="D66" s="214" t="str">
        <f>_xlfn.IFNA(INDEX('Equipment Usage Costs'!E:E,MATCH(Equipment!B66&amp;Equipment!C66,'Equipment Usage Costs'!F:F,0)),"")</f>
        <v/>
      </c>
      <c r="E66" s="215" t="str">
        <f>_xlfn.IFNA(INDEX('Equipment Usage Costs'!D:D,MATCH(B66&amp;C66,'Equipment Usage Costs'!F:F,0)),"")</f>
        <v/>
      </c>
      <c r="F66" s="217"/>
      <c r="G66" s="57"/>
      <c r="H66" s="196">
        <f t="shared" si="52"/>
        <v>0</v>
      </c>
      <c r="I66" s="120">
        <f t="shared" si="53"/>
        <v>0</v>
      </c>
      <c r="J66" s="120">
        <f t="shared" si="54"/>
        <v>0</v>
      </c>
      <c r="K66" s="120">
        <f t="shared" si="55"/>
        <v>0</v>
      </c>
      <c r="L66" s="120">
        <f t="shared" si="56"/>
        <v>0</v>
      </c>
      <c r="M66" s="120">
        <f t="shared" si="57"/>
        <v>0</v>
      </c>
      <c r="N66" s="120">
        <f t="shared" si="58"/>
        <v>0</v>
      </c>
      <c r="O66" s="121">
        <f t="shared" si="59"/>
        <v>0</v>
      </c>
    </row>
    <row r="67" spans="1:15" s="32" customFormat="1" x14ac:dyDescent="0.3">
      <c r="A67" s="216" t="str">
        <f>_xlfn.IFNA(VLOOKUP(B67,'Equipment Usage Costs'!A:B,2,FALSE),"")</f>
        <v/>
      </c>
      <c r="B67" s="57"/>
      <c r="C67" s="57"/>
      <c r="D67" s="214" t="str">
        <f>_xlfn.IFNA(INDEX('Equipment Usage Costs'!E:E,MATCH(Equipment!B67&amp;Equipment!C67,'Equipment Usage Costs'!F:F,0)),"")</f>
        <v/>
      </c>
      <c r="E67" s="215" t="str">
        <f>_xlfn.IFNA(INDEX('Equipment Usage Costs'!D:D,MATCH(B67&amp;C67,'Equipment Usage Costs'!F:F,0)),"")</f>
        <v/>
      </c>
      <c r="F67" s="217"/>
      <c r="G67" s="57"/>
      <c r="H67" s="196">
        <f t="shared" si="52"/>
        <v>0</v>
      </c>
      <c r="I67" s="120">
        <f t="shared" si="53"/>
        <v>0</v>
      </c>
      <c r="J67" s="120">
        <f t="shared" si="54"/>
        <v>0</v>
      </c>
      <c r="K67" s="120">
        <f t="shared" si="55"/>
        <v>0</v>
      </c>
      <c r="L67" s="120">
        <f t="shared" si="56"/>
        <v>0</v>
      </c>
      <c r="M67" s="120">
        <f t="shared" si="57"/>
        <v>0</v>
      </c>
      <c r="N67" s="120">
        <f t="shared" si="58"/>
        <v>0</v>
      </c>
      <c r="O67" s="121">
        <f t="shared" si="59"/>
        <v>0</v>
      </c>
    </row>
    <row r="68" spans="1:15" s="32" customFormat="1" x14ac:dyDescent="0.3">
      <c r="A68" s="216" t="str">
        <f>_xlfn.IFNA(VLOOKUP(B68,'Equipment Usage Costs'!A:B,2,FALSE),"")</f>
        <v/>
      </c>
      <c r="B68" s="57"/>
      <c r="C68" s="57"/>
      <c r="D68" s="214" t="str">
        <f>_xlfn.IFNA(INDEX('Equipment Usage Costs'!E:E,MATCH(Equipment!B68&amp;Equipment!C68,'Equipment Usage Costs'!F:F,0)),"")</f>
        <v/>
      </c>
      <c r="E68" s="215" t="str">
        <f>_xlfn.IFNA(INDEX('Equipment Usage Costs'!D:D,MATCH(B68&amp;C68,'Equipment Usage Costs'!F:F,0)),"")</f>
        <v/>
      </c>
      <c r="F68" s="217"/>
      <c r="G68" s="57"/>
      <c r="H68" s="196">
        <f t="shared" si="52"/>
        <v>0</v>
      </c>
      <c r="I68" s="120">
        <f t="shared" si="53"/>
        <v>0</v>
      </c>
      <c r="J68" s="120">
        <f t="shared" si="54"/>
        <v>0</v>
      </c>
      <c r="K68" s="120">
        <f t="shared" si="55"/>
        <v>0</v>
      </c>
      <c r="L68" s="120">
        <f t="shared" si="56"/>
        <v>0</v>
      </c>
      <c r="M68" s="120">
        <f t="shared" si="57"/>
        <v>0</v>
      </c>
      <c r="N68" s="120">
        <f t="shared" si="58"/>
        <v>0</v>
      </c>
      <c r="O68" s="121">
        <f t="shared" si="59"/>
        <v>0</v>
      </c>
    </row>
    <row r="69" spans="1:15" s="32" customFormat="1" x14ac:dyDescent="0.3">
      <c r="A69" s="216" t="str">
        <f>_xlfn.IFNA(VLOOKUP(B69,'Equipment Usage Costs'!A:B,2,FALSE),"")</f>
        <v/>
      </c>
      <c r="B69" s="57"/>
      <c r="C69" s="57"/>
      <c r="D69" s="214" t="str">
        <f>_xlfn.IFNA(INDEX('Equipment Usage Costs'!E:E,MATCH(Equipment!B69&amp;Equipment!C69,'Equipment Usage Costs'!F:F,0)),"")</f>
        <v/>
      </c>
      <c r="E69" s="215" t="str">
        <f>_xlfn.IFNA(INDEX('Equipment Usage Costs'!D:D,MATCH(B69&amp;C69,'Equipment Usage Costs'!F:F,0)),"")</f>
        <v/>
      </c>
      <c r="F69" s="217"/>
      <c r="G69" s="57"/>
      <c r="H69" s="196">
        <f t="shared" si="52"/>
        <v>0</v>
      </c>
      <c r="I69" s="120">
        <f t="shared" si="53"/>
        <v>0</v>
      </c>
      <c r="J69" s="120">
        <f t="shared" si="54"/>
        <v>0</v>
      </c>
      <c r="K69" s="120">
        <f t="shared" si="55"/>
        <v>0</v>
      </c>
      <c r="L69" s="120">
        <f t="shared" si="56"/>
        <v>0</v>
      </c>
      <c r="M69" s="120">
        <f t="shared" si="57"/>
        <v>0</v>
      </c>
      <c r="N69" s="120">
        <f t="shared" si="58"/>
        <v>0</v>
      </c>
      <c r="O69" s="121">
        <f t="shared" si="59"/>
        <v>0</v>
      </c>
    </row>
    <row r="70" spans="1:15" s="32" customFormat="1" x14ac:dyDescent="0.3">
      <c r="A70" s="216" t="str">
        <f>_xlfn.IFNA(VLOOKUP(B70,'Equipment Usage Costs'!A:B,2,FALSE),"")</f>
        <v/>
      </c>
      <c r="B70" s="57"/>
      <c r="C70" s="57"/>
      <c r="D70" s="214" t="str">
        <f>_xlfn.IFNA(INDEX('Equipment Usage Costs'!E:E,MATCH(Equipment!B70&amp;Equipment!C70,'Equipment Usage Costs'!F:F,0)),"")</f>
        <v/>
      </c>
      <c r="E70" s="215" t="str">
        <f>_xlfn.IFNA(INDEX('Equipment Usage Costs'!D:D,MATCH(B70&amp;C70,'Equipment Usage Costs'!F:F,0)),"")</f>
        <v/>
      </c>
      <c r="F70" s="217"/>
      <c r="G70" s="57"/>
      <c r="H70" s="196">
        <f t="shared" si="52"/>
        <v>0</v>
      </c>
      <c r="I70" s="120">
        <f t="shared" si="53"/>
        <v>0</v>
      </c>
      <c r="J70" s="120">
        <f t="shared" si="54"/>
        <v>0</v>
      </c>
      <c r="K70" s="120">
        <f t="shared" si="55"/>
        <v>0</v>
      </c>
      <c r="L70" s="120">
        <f t="shared" si="56"/>
        <v>0</v>
      </c>
      <c r="M70" s="120">
        <f t="shared" si="57"/>
        <v>0</v>
      </c>
      <c r="N70" s="120">
        <f t="shared" si="58"/>
        <v>0</v>
      </c>
      <c r="O70" s="121">
        <f t="shared" si="59"/>
        <v>0</v>
      </c>
    </row>
    <row r="71" spans="1:15" s="32" customFormat="1" x14ac:dyDescent="0.3">
      <c r="A71" s="216" t="str">
        <f>_xlfn.IFNA(VLOOKUP(B71,'Equipment Usage Costs'!A:B,2,FALSE),"")</f>
        <v/>
      </c>
      <c r="B71" s="57"/>
      <c r="C71" s="57"/>
      <c r="D71" s="214" t="str">
        <f>_xlfn.IFNA(INDEX('Equipment Usage Costs'!E:E,MATCH(Equipment!B71&amp;Equipment!C71,'Equipment Usage Costs'!F:F,0)),"")</f>
        <v/>
      </c>
      <c r="E71" s="215" t="str">
        <f>_xlfn.IFNA(INDEX('Equipment Usage Costs'!D:D,MATCH(B71&amp;C71,'Equipment Usage Costs'!F:F,0)),"")</f>
        <v/>
      </c>
      <c r="F71" s="217"/>
      <c r="G71" s="57"/>
      <c r="H71" s="196">
        <f t="shared" si="52"/>
        <v>0</v>
      </c>
      <c r="I71" s="120">
        <f t="shared" si="53"/>
        <v>0</v>
      </c>
      <c r="J71" s="120">
        <f t="shared" si="54"/>
        <v>0</v>
      </c>
      <c r="K71" s="120">
        <f t="shared" si="55"/>
        <v>0</v>
      </c>
      <c r="L71" s="120">
        <f t="shared" si="56"/>
        <v>0</v>
      </c>
      <c r="M71" s="120">
        <f t="shared" si="57"/>
        <v>0</v>
      </c>
      <c r="N71" s="120">
        <f t="shared" si="58"/>
        <v>0</v>
      </c>
      <c r="O71" s="121">
        <f t="shared" si="59"/>
        <v>0</v>
      </c>
    </row>
    <row r="72" spans="1:15" s="32" customFormat="1" x14ac:dyDescent="0.3">
      <c r="A72" s="216" t="str">
        <f>_xlfn.IFNA(VLOOKUP(B72,'Equipment Usage Costs'!A:B,2,FALSE),"")</f>
        <v/>
      </c>
      <c r="B72" s="57"/>
      <c r="C72" s="57"/>
      <c r="D72" s="214" t="str">
        <f>_xlfn.IFNA(INDEX('Equipment Usage Costs'!E:E,MATCH(Equipment!B72&amp;Equipment!C72,'Equipment Usage Costs'!F:F,0)),"")</f>
        <v/>
      </c>
      <c r="E72" s="215" t="str">
        <f>_xlfn.IFNA(INDEX('Equipment Usage Costs'!D:D,MATCH(B72&amp;C72,'Equipment Usage Costs'!F:F,0)),"")</f>
        <v/>
      </c>
      <c r="F72" s="217"/>
      <c r="G72" s="57"/>
      <c r="H72" s="196">
        <f t="shared" si="52"/>
        <v>0</v>
      </c>
      <c r="I72" s="120">
        <f t="shared" si="53"/>
        <v>0</v>
      </c>
      <c r="J72" s="120">
        <f t="shared" si="54"/>
        <v>0</v>
      </c>
      <c r="K72" s="120">
        <f t="shared" si="55"/>
        <v>0</v>
      </c>
      <c r="L72" s="120">
        <f t="shared" si="56"/>
        <v>0</v>
      </c>
      <c r="M72" s="120">
        <f t="shared" si="57"/>
        <v>0</v>
      </c>
      <c r="N72" s="120">
        <f t="shared" si="58"/>
        <v>0</v>
      </c>
      <c r="O72" s="121">
        <f t="shared" si="59"/>
        <v>0</v>
      </c>
    </row>
    <row r="73" spans="1:15" s="32" customFormat="1" x14ac:dyDescent="0.3">
      <c r="A73" s="216" t="str">
        <f>_xlfn.IFNA(VLOOKUP(B73,'Equipment Usage Costs'!A:B,2,FALSE),"")</f>
        <v/>
      </c>
      <c r="B73" s="57"/>
      <c r="C73" s="57"/>
      <c r="D73" s="214" t="str">
        <f>_xlfn.IFNA(INDEX('Equipment Usage Costs'!E:E,MATCH(Equipment!B73&amp;Equipment!C73,'Equipment Usage Costs'!F:F,0)),"")</f>
        <v/>
      </c>
      <c r="E73" s="215" t="str">
        <f>_xlfn.IFNA(INDEX('Equipment Usage Costs'!D:D,MATCH(B73&amp;C73,'Equipment Usage Costs'!F:F,0)),"")</f>
        <v/>
      </c>
      <c r="F73" s="217"/>
      <c r="G73" s="57"/>
      <c r="H73" s="196">
        <f t="shared" si="52"/>
        <v>0</v>
      </c>
      <c r="I73" s="120">
        <f t="shared" si="53"/>
        <v>0</v>
      </c>
      <c r="J73" s="120">
        <f t="shared" si="54"/>
        <v>0</v>
      </c>
      <c r="K73" s="120">
        <f t="shared" si="55"/>
        <v>0</v>
      </c>
      <c r="L73" s="120">
        <f t="shared" si="56"/>
        <v>0</v>
      </c>
      <c r="M73" s="120">
        <f t="shared" si="57"/>
        <v>0</v>
      </c>
      <c r="N73" s="120">
        <f t="shared" si="58"/>
        <v>0</v>
      </c>
      <c r="O73" s="121">
        <f t="shared" si="59"/>
        <v>0</v>
      </c>
    </row>
    <row r="74" spans="1:15" s="32" customFormat="1" x14ac:dyDescent="0.3">
      <c r="A74" s="216" t="str">
        <f>_xlfn.IFNA(VLOOKUP(B74,'Equipment Usage Costs'!A:B,2,FALSE),"")</f>
        <v/>
      </c>
      <c r="B74" s="57"/>
      <c r="C74" s="57"/>
      <c r="D74" s="214" t="str">
        <f>_xlfn.IFNA(INDEX('Equipment Usage Costs'!E:E,MATCH(Equipment!B74&amp;Equipment!C74,'Equipment Usage Costs'!F:F,0)),"")</f>
        <v/>
      </c>
      <c r="E74" s="215" t="str">
        <f>_xlfn.IFNA(INDEX('Equipment Usage Costs'!D:D,MATCH(B74&amp;C74,'Equipment Usage Costs'!F:F,0)),"")</f>
        <v/>
      </c>
      <c r="F74" s="217"/>
      <c r="G74" s="57"/>
      <c r="H74" s="196">
        <f t="shared" si="52"/>
        <v>0</v>
      </c>
      <c r="I74" s="120">
        <f t="shared" si="53"/>
        <v>0</v>
      </c>
      <c r="J74" s="120">
        <f t="shared" si="54"/>
        <v>0</v>
      </c>
      <c r="K74" s="120">
        <f t="shared" si="55"/>
        <v>0</v>
      </c>
      <c r="L74" s="120">
        <f t="shared" si="56"/>
        <v>0</v>
      </c>
      <c r="M74" s="120">
        <f t="shared" si="57"/>
        <v>0</v>
      </c>
      <c r="N74" s="120">
        <f t="shared" si="58"/>
        <v>0</v>
      </c>
      <c r="O74" s="121">
        <f t="shared" si="59"/>
        <v>0</v>
      </c>
    </row>
    <row r="75" spans="1:15" s="32" customFormat="1" ht="16.2" thickBot="1" x14ac:dyDescent="0.35">
      <c r="A75" s="216" t="str">
        <f>_xlfn.IFNA(VLOOKUP(B75,'Equipment Usage Costs'!A:B,2,FALSE),"")</f>
        <v/>
      </c>
      <c r="B75" s="57"/>
      <c r="C75" s="57"/>
      <c r="D75" s="214" t="str">
        <f>_xlfn.IFNA(INDEX('Equipment Usage Costs'!E:E,MATCH(Equipment!B75&amp;Equipment!C75,'Equipment Usage Costs'!F:F,0)),"")</f>
        <v/>
      </c>
      <c r="E75" s="215" t="str">
        <f>_xlfn.IFNA(INDEX('Equipment Usage Costs'!D:D,MATCH(B75&amp;C75,'Equipment Usage Costs'!F:F,0)),"")</f>
        <v/>
      </c>
      <c r="F75" s="217"/>
      <c r="G75" s="57"/>
      <c r="H75" s="196">
        <f t="shared" si="52"/>
        <v>0</v>
      </c>
      <c r="I75" s="120">
        <f t="shared" si="53"/>
        <v>0</v>
      </c>
      <c r="J75" s="120">
        <f t="shared" si="54"/>
        <v>0</v>
      </c>
      <c r="K75" s="120">
        <f t="shared" si="55"/>
        <v>0</v>
      </c>
      <c r="L75" s="120">
        <f t="shared" si="56"/>
        <v>0</v>
      </c>
      <c r="M75" s="120">
        <f t="shared" si="57"/>
        <v>0</v>
      </c>
      <c r="N75" s="120">
        <f t="shared" si="58"/>
        <v>0</v>
      </c>
      <c r="O75" s="121">
        <f t="shared" si="59"/>
        <v>0</v>
      </c>
    </row>
    <row r="76" spans="1:15" s="32" customFormat="1" ht="16.2" thickBot="1" x14ac:dyDescent="0.35">
      <c r="A76" s="198" t="s">
        <v>128</v>
      </c>
      <c r="B76" s="199"/>
      <c r="C76" s="199"/>
      <c r="D76" s="199"/>
      <c r="E76" s="199"/>
      <c r="F76" s="199"/>
      <c r="G76" s="199"/>
      <c r="H76" s="200">
        <f>SUM(H62:H75)</f>
        <v>0</v>
      </c>
      <c r="I76" s="201">
        <f t="shared" ref="I76" si="60">SUM(I62:I75)</f>
        <v>0</v>
      </c>
      <c r="J76" s="201">
        <f t="shared" ref="J76" si="61">SUM(J62:J75)</f>
        <v>0</v>
      </c>
      <c r="K76" s="201">
        <f t="shared" ref="K76" si="62">SUM(K62:K75)</f>
        <v>0</v>
      </c>
      <c r="L76" s="201">
        <f t="shared" ref="L76" si="63">SUM(L62:L75)</f>
        <v>0</v>
      </c>
      <c r="M76" s="201">
        <f t="shared" ref="M76" si="64">SUM(M62:M75)</f>
        <v>0</v>
      </c>
      <c r="N76" s="201">
        <f t="shared" ref="N76" si="65">SUM(N62:N75)</f>
        <v>0</v>
      </c>
      <c r="O76" s="202">
        <f t="shared" ref="O76" si="66">SUM(O62:O75)</f>
        <v>0</v>
      </c>
    </row>
    <row r="77" spans="1:15" s="32" customFormat="1" ht="16.2" thickBot="1" x14ac:dyDescent="0.35"/>
    <row r="78" spans="1:15" s="32" customFormat="1" ht="15.6" customHeight="1" x14ac:dyDescent="0.3">
      <c r="A78" s="256" t="s">
        <v>167</v>
      </c>
      <c r="B78" s="256"/>
      <c r="C78" s="256"/>
      <c r="D78" s="256"/>
      <c r="E78" s="256"/>
      <c r="F78" s="256"/>
      <c r="G78" s="256"/>
      <c r="H78" s="256"/>
      <c r="I78" s="256"/>
      <c r="J78" s="256"/>
    </row>
    <row r="79" spans="1:15" s="32" customFormat="1" x14ac:dyDescent="0.3">
      <c r="A79" s="270"/>
      <c r="B79" s="270"/>
      <c r="C79" s="270"/>
      <c r="D79" s="270"/>
      <c r="E79" s="270"/>
      <c r="F79" s="270"/>
      <c r="G79" s="270"/>
      <c r="H79" s="270"/>
      <c r="I79" s="270"/>
      <c r="J79" s="270"/>
    </row>
    <row r="80" spans="1:15" s="32" customFormat="1" x14ac:dyDescent="0.3">
      <c r="A80" s="270"/>
      <c r="B80" s="270"/>
      <c r="C80" s="270"/>
      <c r="D80" s="270"/>
      <c r="E80" s="270"/>
      <c r="F80" s="270"/>
      <c r="G80" s="270"/>
      <c r="H80" s="270"/>
      <c r="I80" s="270"/>
      <c r="J80" s="270"/>
    </row>
    <row r="81" spans="1:16" s="32" customFormat="1" x14ac:dyDescent="0.3"/>
    <row r="82" spans="1:16" s="32" customFormat="1" ht="16.2" thickBot="1" x14ac:dyDescent="0.35"/>
    <row r="83" spans="1:16" s="32" customFormat="1" ht="37.200000000000003" thickBot="1" x14ac:dyDescent="0.75">
      <c r="A83" s="209" t="s">
        <v>1645</v>
      </c>
      <c r="B83" s="210"/>
      <c r="C83" s="211"/>
      <c r="D83" s="211"/>
      <c r="E83" s="211"/>
      <c r="F83" s="211"/>
      <c r="G83" s="211"/>
      <c r="H83" s="211"/>
      <c r="I83" s="211"/>
      <c r="J83" s="211"/>
      <c r="K83" s="211"/>
      <c r="L83" s="211"/>
      <c r="M83" s="211"/>
      <c r="N83" s="211"/>
      <c r="O83" s="212"/>
      <c r="P83" s="212"/>
    </row>
    <row r="84" spans="1:16" s="32" customFormat="1" ht="46.8" x14ac:dyDescent="0.3">
      <c r="A84" s="205" t="s">
        <v>152</v>
      </c>
      <c r="B84" s="197" t="s">
        <v>153</v>
      </c>
      <c r="C84" s="197" t="s">
        <v>154</v>
      </c>
      <c r="D84" s="197" t="s">
        <v>155</v>
      </c>
      <c r="E84" s="197" t="s">
        <v>156</v>
      </c>
      <c r="F84" s="197" t="s">
        <v>168</v>
      </c>
      <c r="G84" s="197" t="s">
        <v>169</v>
      </c>
      <c r="H84" s="197" t="s">
        <v>158</v>
      </c>
      <c r="I84" s="206" t="s">
        <v>159</v>
      </c>
      <c r="J84" s="207" t="s">
        <v>160</v>
      </c>
      <c r="K84" s="207" t="s">
        <v>161</v>
      </c>
      <c r="L84" s="207" t="s">
        <v>162</v>
      </c>
      <c r="M84" s="207" t="s">
        <v>163</v>
      </c>
      <c r="N84" s="207" t="s">
        <v>164</v>
      </c>
      <c r="O84" s="207" t="s">
        <v>165</v>
      </c>
      <c r="P84" s="208" t="s">
        <v>166</v>
      </c>
    </row>
    <row r="85" spans="1:16" s="32" customFormat="1" x14ac:dyDescent="0.3">
      <c r="A85" s="216" t="str">
        <f>_xlfn.IFNA(VLOOKUP(B85,'Equipment Usage Costs'!A:B,2,FALSE),"")</f>
        <v/>
      </c>
      <c r="B85" s="57"/>
      <c r="C85" s="57"/>
      <c r="D85" s="214" t="str">
        <f>_xlfn.IFNA(INDEX('Equipment Usage Costs'!E:E,MATCH(Equipment!B85&amp;Equipment!C85,'Equipment Usage Costs'!F:F,0)),"")</f>
        <v/>
      </c>
      <c r="E85" s="215" t="str">
        <f>_xlfn.IFNA(INDEX('Equipment Usage Costs'!D:D,MATCH(B85&amp;C85,'Equipment Usage Costs'!F:F,0)),"")</f>
        <v/>
      </c>
      <c r="F85" s="217"/>
      <c r="G85" s="57"/>
      <c r="H85" s="57"/>
      <c r="I85" s="196">
        <f>IF(H85=1,E85*F85,0)</f>
        <v>0</v>
      </c>
      <c r="J85" s="120">
        <f>IF(AND(H85&lt;=2,G85="on-going"),F85*E85,IF(AND(H85=2,G85="One Time"),F85*E85,0))</f>
        <v>0</v>
      </c>
      <c r="K85" s="120">
        <f>IF(AND(H85&lt;=3,G85="on-going"),F85*E85,IF(AND(H85=3,G85="One Time"),F85*E85,0))</f>
        <v>0</v>
      </c>
      <c r="L85" s="120">
        <f>IF(AND(H85&lt;=4,G85="on-going"),F85*E85,IF(AND(H85=4,G85="One Time"),F85*E85,0))</f>
        <v>0</v>
      </c>
      <c r="M85" s="120">
        <f>IF(AND(H85&lt;=5,G85="on-going"),F85*E85,IF(AND(H85=5,G85="One Time"),F85*E85,0))</f>
        <v>0</v>
      </c>
      <c r="N85" s="120">
        <f>IF(AND(H85&lt;=6,G85="on-going"),F85*E85,IF(AND(H85=6,G85="One Time"),F85*E85,0))</f>
        <v>0</v>
      </c>
      <c r="O85" s="120">
        <f>IF(AND(H85&lt;=7,G85="on-going"),F85*E85,IF(AND(H85=7,G85="One Time"),F85*E85,0))</f>
        <v>0</v>
      </c>
      <c r="P85" s="121">
        <f>IF(AND(H85&lt;=8,G85="on-going"),F85*E85,IF(AND(H85=8,G85="One Time"),F85*E85,0))</f>
        <v>0</v>
      </c>
    </row>
    <row r="86" spans="1:16" s="32" customFormat="1" x14ac:dyDescent="0.3">
      <c r="A86" s="216" t="str">
        <f>_xlfn.IFNA(VLOOKUP(B86,'Equipment Usage Costs'!A:B,2,FALSE),"")</f>
        <v/>
      </c>
      <c r="B86" s="57"/>
      <c r="C86" s="57"/>
      <c r="D86" s="214" t="str">
        <f>_xlfn.IFNA(INDEX('Equipment Usage Costs'!E:E,MATCH(Equipment!B86&amp;Equipment!C86,'Equipment Usage Costs'!F:F,0)),"")</f>
        <v/>
      </c>
      <c r="E86" s="215" t="str">
        <f>_xlfn.IFNA(INDEX('Equipment Usage Costs'!D:D,MATCH(B86&amp;C86,'Equipment Usage Costs'!F:F,0)),"")</f>
        <v/>
      </c>
      <c r="F86" s="217"/>
      <c r="G86" s="57"/>
      <c r="H86" s="57"/>
      <c r="I86" s="196">
        <f t="shared" ref="I86:I98" si="67">IF(H86=1,E86*F86,0)</f>
        <v>0</v>
      </c>
      <c r="J86" s="120">
        <f t="shared" ref="J86:J98" si="68">IF(AND(H86&lt;=2,G86="on-going"),F86*E86,IF(AND(H86=2,G86="One Time"),F86*E86,0))</f>
        <v>0</v>
      </c>
      <c r="K86" s="120">
        <f t="shared" ref="K86:K98" si="69">IF(AND(H86&lt;=3,G86="on-going"),F86*E86,IF(AND(H86=3,G86="One Time"),F86*E86,0))</f>
        <v>0</v>
      </c>
      <c r="L86" s="120">
        <f t="shared" ref="L86:L98" si="70">IF(AND(H86&lt;=4,G86="on-going"),F86*E86,IF(AND(H86=4,G86="One Time"),F86*E86,0))</f>
        <v>0</v>
      </c>
      <c r="M86" s="120">
        <f t="shared" ref="M86:M98" si="71">IF(AND(H86&lt;=5,G86="on-going"),F86*E86,IF(AND(H86=5,G86="One Time"),F86*E86,0))</f>
        <v>0</v>
      </c>
      <c r="N86" s="120">
        <f t="shared" ref="N86:N98" si="72">IF(AND(H86&lt;=6,G86="on-going"),F86*E86,IF(AND(H86=6,G86="One Time"),F86*E86,0))</f>
        <v>0</v>
      </c>
      <c r="O86" s="120">
        <f t="shared" ref="O86:O98" si="73">IF(AND(H86&lt;=7,G86="on-going"),F86*E86,IF(AND(H86=7,G86="One Time"),F86*E86,0))</f>
        <v>0</v>
      </c>
      <c r="P86" s="121">
        <f t="shared" ref="P86:P98" si="74">IF(AND(H86&lt;=8,G86="on-going"),F86*E86,IF(AND(H86=8,G86="One Time"),F86*E86,0))</f>
        <v>0</v>
      </c>
    </row>
    <row r="87" spans="1:16" s="32" customFormat="1" x14ac:dyDescent="0.3">
      <c r="A87" s="216" t="str">
        <f>_xlfn.IFNA(VLOOKUP(B87,'Equipment Usage Costs'!A:B,2,FALSE),"")</f>
        <v/>
      </c>
      <c r="B87" s="57"/>
      <c r="C87" s="57"/>
      <c r="D87" s="214" t="str">
        <f>_xlfn.IFNA(INDEX('Equipment Usage Costs'!E:E,MATCH(Equipment!B87&amp;Equipment!C87,'Equipment Usage Costs'!F:F,0)),"")</f>
        <v/>
      </c>
      <c r="E87" s="215" t="str">
        <f>_xlfn.IFNA(INDEX('Equipment Usage Costs'!D:D,MATCH(B87&amp;C87,'Equipment Usage Costs'!F:F,0)),"")</f>
        <v/>
      </c>
      <c r="F87" s="217"/>
      <c r="G87" s="57"/>
      <c r="H87" s="57"/>
      <c r="I87" s="196">
        <f t="shared" si="67"/>
        <v>0</v>
      </c>
      <c r="J87" s="120">
        <f t="shared" si="68"/>
        <v>0</v>
      </c>
      <c r="K87" s="120">
        <f t="shared" si="69"/>
        <v>0</v>
      </c>
      <c r="L87" s="120">
        <f t="shared" si="70"/>
        <v>0</v>
      </c>
      <c r="M87" s="120">
        <f t="shared" si="71"/>
        <v>0</v>
      </c>
      <c r="N87" s="120">
        <f t="shared" si="72"/>
        <v>0</v>
      </c>
      <c r="O87" s="120">
        <f t="shared" si="73"/>
        <v>0</v>
      </c>
      <c r="P87" s="121">
        <f t="shared" si="74"/>
        <v>0</v>
      </c>
    </row>
    <row r="88" spans="1:16" s="32" customFormat="1" x14ac:dyDescent="0.3">
      <c r="A88" s="216" t="str">
        <f>_xlfn.IFNA(VLOOKUP(B88,'Equipment Usage Costs'!A:B,2,FALSE),"")</f>
        <v/>
      </c>
      <c r="B88" s="57"/>
      <c r="C88" s="57"/>
      <c r="D88" s="214" t="str">
        <f>_xlfn.IFNA(INDEX('Equipment Usage Costs'!E:E,MATCH(Equipment!B88&amp;Equipment!C88,'Equipment Usage Costs'!F:F,0)),"")</f>
        <v/>
      </c>
      <c r="E88" s="215" t="str">
        <f>_xlfn.IFNA(INDEX('Equipment Usage Costs'!D:D,MATCH(B88&amp;C88,'Equipment Usage Costs'!F:F,0)),"")</f>
        <v/>
      </c>
      <c r="F88" s="217"/>
      <c r="G88" s="57"/>
      <c r="H88" s="57"/>
      <c r="I88" s="196">
        <f t="shared" si="67"/>
        <v>0</v>
      </c>
      <c r="J88" s="120">
        <f t="shared" si="68"/>
        <v>0</v>
      </c>
      <c r="K88" s="120">
        <f t="shared" si="69"/>
        <v>0</v>
      </c>
      <c r="L88" s="120">
        <f t="shared" si="70"/>
        <v>0</v>
      </c>
      <c r="M88" s="120">
        <f t="shared" si="71"/>
        <v>0</v>
      </c>
      <c r="N88" s="120">
        <f t="shared" si="72"/>
        <v>0</v>
      </c>
      <c r="O88" s="120">
        <f t="shared" si="73"/>
        <v>0</v>
      </c>
      <c r="P88" s="121">
        <f t="shared" si="74"/>
        <v>0</v>
      </c>
    </row>
    <row r="89" spans="1:16" s="32" customFormat="1" x14ac:dyDescent="0.3">
      <c r="A89" s="216" t="str">
        <f>_xlfn.IFNA(VLOOKUP(B89,'Equipment Usage Costs'!A:B,2,FALSE),"")</f>
        <v/>
      </c>
      <c r="B89" s="57"/>
      <c r="C89" s="57"/>
      <c r="D89" s="214" t="str">
        <f>_xlfn.IFNA(INDEX('Equipment Usage Costs'!E:E,MATCH(Equipment!B89&amp;Equipment!C89,'Equipment Usage Costs'!F:F,0)),"")</f>
        <v/>
      </c>
      <c r="E89" s="215" t="str">
        <f>_xlfn.IFNA(INDEX('Equipment Usage Costs'!D:D,MATCH(B89&amp;C89,'Equipment Usage Costs'!F:F,0)),"")</f>
        <v/>
      </c>
      <c r="F89" s="217"/>
      <c r="G89" s="57"/>
      <c r="H89" s="57"/>
      <c r="I89" s="196">
        <f t="shared" si="67"/>
        <v>0</v>
      </c>
      <c r="J89" s="120">
        <f t="shared" si="68"/>
        <v>0</v>
      </c>
      <c r="K89" s="120">
        <f t="shared" si="69"/>
        <v>0</v>
      </c>
      <c r="L89" s="120">
        <f t="shared" si="70"/>
        <v>0</v>
      </c>
      <c r="M89" s="120">
        <f t="shared" si="71"/>
        <v>0</v>
      </c>
      <c r="N89" s="120">
        <f t="shared" si="72"/>
        <v>0</v>
      </c>
      <c r="O89" s="120">
        <f t="shared" si="73"/>
        <v>0</v>
      </c>
      <c r="P89" s="121">
        <f t="shared" si="74"/>
        <v>0</v>
      </c>
    </row>
    <row r="90" spans="1:16" s="32" customFormat="1" x14ac:dyDescent="0.3">
      <c r="A90" s="216" t="str">
        <f>_xlfn.IFNA(VLOOKUP(B90,'Equipment Usage Costs'!A:B,2,FALSE),"")</f>
        <v/>
      </c>
      <c r="B90" s="57"/>
      <c r="C90" s="57"/>
      <c r="D90" s="214" t="str">
        <f>_xlfn.IFNA(INDEX('Equipment Usage Costs'!E:E,MATCH(Equipment!B90&amp;Equipment!C90,'Equipment Usage Costs'!F:F,0)),"")</f>
        <v/>
      </c>
      <c r="E90" s="215" t="str">
        <f>_xlfn.IFNA(INDEX('Equipment Usage Costs'!D:D,MATCH(B90&amp;C90,'Equipment Usage Costs'!F:F,0)),"")</f>
        <v/>
      </c>
      <c r="F90" s="217"/>
      <c r="G90" s="57"/>
      <c r="H90" s="57"/>
      <c r="I90" s="196">
        <f t="shared" si="67"/>
        <v>0</v>
      </c>
      <c r="J90" s="120">
        <f t="shared" si="68"/>
        <v>0</v>
      </c>
      <c r="K90" s="120">
        <f t="shared" si="69"/>
        <v>0</v>
      </c>
      <c r="L90" s="120">
        <f t="shared" si="70"/>
        <v>0</v>
      </c>
      <c r="M90" s="120">
        <f t="shared" si="71"/>
        <v>0</v>
      </c>
      <c r="N90" s="120">
        <f t="shared" si="72"/>
        <v>0</v>
      </c>
      <c r="O90" s="120">
        <f t="shared" si="73"/>
        <v>0</v>
      </c>
      <c r="P90" s="121">
        <f t="shared" si="74"/>
        <v>0</v>
      </c>
    </row>
    <row r="91" spans="1:16" s="32" customFormat="1" x14ac:dyDescent="0.3">
      <c r="A91" s="216" t="str">
        <f>_xlfn.IFNA(VLOOKUP(B91,'Equipment Usage Costs'!A:B,2,FALSE),"")</f>
        <v/>
      </c>
      <c r="B91" s="57"/>
      <c r="C91" s="57"/>
      <c r="D91" s="214" t="str">
        <f>_xlfn.IFNA(INDEX('Equipment Usage Costs'!E:E,MATCH(Equipment!B91&amp;Equipment!C91,'Equipment Usage Costs'!F:F,0)),"")</f>
        <v/>
      </c>
      <c r="E91" s="215" t="str">
        <f>_xlfn.IFNA(INDEX('Equipment Usage Costs'!D:D,MATCH(B91&amp;C91,'Equipment Usage Costs'!F:F,0)),"")</f>
        <v/>
      </c>
      <c r="F91" s="217"/>
      <c r="G91" s="57"/>
      <c r="H91" s="57"/>
      <c r="I91" s="196">
        <f t="shared" si="67"/>
        <v>0</v>
      </c>
      <c r="J91" s="120">
        <f t="shared" si="68"/>
        <v>0</v>
      </c>
      <c r="K91" s="120">
        <f t="shared" si="69"/>
        <v>0</v>
      </c>
      <c r="L91" s="120">
        <f t="shared" si="70"/>
        <v>0</v>
      </c>
      <c r="M91" s="120">
        <f t="shared" si="71"/>
        <v>0</v>
      </c>
      <c r="N91" s="120">
        <f t="shared" si="72"/>
        <v>0</v>
      </c>
      <c r="O91" s="120">
        <f t="shared" si="73"/>
        <v>0</v>
      </c>
      <c r="P91" s="121">
        <f t="shared" si="74"/>
        <v>0</v>
      </c>
    </row>
    <row r="92" spans="1:16" s="32" customFormat="1" x14ac:dyDescent="0.3">
      <c r="A92" s="216" t="str">
        <f>_xlfn.IFNA(VLOOKUP(B92,'Equipment Usage Costs'!A:B,2,FALSE),"")</f>
        <v/>
      </c>
      <c r="B92" s="57"/>
      <c r="C92" s="57"/>
      <c r="D92" s="214" t="str">
        <f>_xlfn.IFNA(INDEX('Equipment Usage Costs'!E:E,MATCH(Equipment!B92&amp;Equipment!C92,'Equipment Usage Costs'!F:F,0)),"")</f>
        <v/>
      </c>
      <c r="E92" s="215" t="str">
        <f>_xlfn.IFNA(INDEX('Equipment Usage Costs'!D:D,MATCH(B92&amp;C92,'Equipment Usage Costs'!F:F,0)),"")</f>
        <v/>
      </c>
      <c r="F92" s="217"/>
      <c r="G92" s="57"/>
      <c r="H92" s="57"/>
      <c r="I92" s="196">
        <f t="shared" si="67"/>
        <v>0</v>
      </c>
      <c r="J92" s="120">
        <f t="shared" si="68"/>
        <v>0</v>
      </c>
      <c r="K92" s="120">
        <f t="shared" si="69"/>
        <v>0</v>
      </c>
      <c r="L92" s="120">
        <f t="shared" si="70"/>
        <v>0</v>
      </c>
      <c r="M92" s="120">
        <f t="shared" si="71"/>
        <v>0</v>
      </c>
      <c r="N92" s="120">
        <f t="shared" si="72"/>
        <v>0</v>
      </c>
      <c r="O92" s="120">
        <f t="shared" si="73"/>
        <v>0</v>
      </c>
      <c r="P92" s="121">
        <f t="shared" si="74"/>
        <v>0</v>
      </c>
    </row>
    <row r="93" spans="1:16" s="32" customFormat="1" x14ac:dyDescent="0.3">
      <c r="A93" s="216" t="str">
        <f>_xlfn.IFNA(VLOOKUP(B93,'Equipment Usage Costs'!A:B,2,FALSE),"")</f>
        <v/>
      </c>
      <c r="B93" s="57"/>
      <c r="C93" s="57"/>
      <c r="D93" s="214" t="str">
        <f>_xlfn.IFNA(INDEX('Equipment Usage Costs'!E:E,MATCH(Equipment!B93&amp;Equipment!C93,'Equipment Usage Costs'!F:F,0)),"")</f>
        <v/>
      </c>
      <c r="E93" s="215" t="str">
        <f>_xlfn.IFNA(INDEX('Equipment Usage Costs'!D:D,MATCH(B93&amp;C93,'Equipment Usage Costs'!F:F,0)),"")</f>
        <v/>
      </c>
      <c r="F93" s="217"/>
      <c r="G93" s="57"/>
      <c r="H93" s="57"/>
      <c r="I93" s="196">
        <f t="shared" si="67"/>
        <v>0</v>
      </c>
      <c r="J93" s="120">
        <f t="shared" si="68"/>
        <v>0</v>
      </c>
      <c r="K93" s="120">
        <f t="shared" si="69"/>
        <v>0</v>
      </c>
      <c r="L93" s="120">
        <f t="shared" si="70"/>
        <v>0</v>
      </c>
      <c r="M93" s="120">
        <f t="shared" si="71"/>
        <v>0</v>
      </c>
      <c r="N93" s="120">
        <f t="shared" si="72"/>
        <v>0</v>
      </c>
      <c r="O93" s="120">
        <f t="shared" si="73"/>
        <v>0</v>
      </c>
      <c r="P93" s="121">
        <f t="shared" si="74"/>
        <v>0</v>
      </c>
    </row>
    <row r="94" spans="1:16" s="32" customFormat="1" x14ac:dyDescent="0.3">
      <c r="A94" s="216" t="str">
        <f>_xlfn.IFNA(VLOOKUP(B94,'Equipment Usage Costs'!A:B,2,FALSE),"")</f>
        <v/>
      </c>
      <c r="B94" s="57"/>
      <c r="C94" s="57"/>
      <c r="D94" s="214" t="str">
        <f>_xlfn.IFNA(INDEX('Equipment Usage Costs'!E:E,MATCH(Equipment!B94&amp;Equipment!C94,'Equipment Usage Costs'!F:F,0)),"")</f>
        <v/>
      </c>
      <c r="E94" s="215" t="str">
        <f>_xlfn.IFNA(INDEX('Equipment Usage Costs'!D:D,MATCH(B94&amp;C94,'Equipment Usage Costs'!F:F,0)),"")</f>
        <v/>
      </c>
      <c r="F94" s="217"/>
      <c r="G94" s="57"/>
      <c r="H94" s="57"/>
      <c r="I94" s="196">
        <f t="shared" si="67"/>
        <v>0</v>
      </c>
      <c r="J94" s="120">
        <f t="shared" si="68"/>
        <v>0</v>
      </c>
      <c r="K94" s="120">
        <f t="shared" si="69"/>
        <v>0</v>
      </c>
      <c r="L94" s="120">
        <f t="shared" si="70"/>
        <v>0</v>
      </c>
      <c r="M94" s="120">
        <f t="shared" si="71"/>
        <v>0</v>
      </c>
      <c r="N94" s="120">
        <f t="shared" si="72"/>
        <v>0</v>
      </c>
      <c r="O94" s="120">
        <f t="shared" si="73"/>
        <v>0</v>
      </c>
      <c r="P94" s="121">
        <f t="shared" si="74"/>
        <v>0</v>
      </c>
    </row>
    <row r="95" spans="1:16" s="32" customFormat="1" x14ac:dyDescent="0.3">
      <c r="A95" s="216" t="str">
        <f>_xlfn.IFNA(VLOOKUP(B95,'Equipment Usage Costs'!A:B,2,FALSE),"")</f>
        <v/>
      </c>
      <c r="B95" s="57"/>
      <c r="C95" s="57"/>
      <c r="D95" s="214" t="str">
        <f>_xlfn.IFNA(INDEX('Equipment Usage Costs'!E:E,MATCH(Equipment!B95&amp;Equipment!C95,'Equipment Usage Costs'!F:F,0)),"")</f>
        <v/>
      </c>
      <c r="E95" s="215" t="str">
        <f>_xlfn.IFNA(INDEX('Equipment Usage Costs'!D:D,MATCH(B95&amp;C95,'Equipment Usage Costs'!F:F,0)),"")</f>
        <v/>
      </c>
      <c r="F95" s="217"/>
      <c r="G95" s="57"/>
      <c r="H95" s="57"/>
      <c r="I95" s="196">
        <f t="shared" si="67"/>
        <v>0</v>
      </c>
      <c r="J95" s="120">
        <f t="shared" si="68"/>
        <v>0</v>
      </c>
      <c r="K95" s="120">
        <f t="shared" si="69"/>
        <v>0</v>
      </c>
      <c r="L95" s="120">
        <f t="shared" si="70"/>
        <v>0</v>
      </c>
      <c r="M95" s="120">
        <f t="shared" si="71"/>
        <v>0</v>
      </c>
      <c r="N95" s="120">
        <f t="shared" si="72"/>
        <v>0</v>
      </c>
      <c r="O95" s="120">
        <f t="shared" si="73"/>
        <v>0</v>
      </c>
      <c r="P95" s="121">
        <f t="shared" si="74"/>
        <v>0</v>
      </c>
    </row>
    <row r="96" spans="1:16" s="32" customFormat="1" x14ac:dyDescent="0.3">
      <c r="A96" s="216" t="str">
        <f>_xlfn.IFNA(VLOOKUP(B96,'Equipment Usage Costs'!A:B,2,FALSE),"")</f>
        <v/>
      </c>
      <c r="B96" s="57"/>
      <c r="C96" s="57"/>
      <c r="D96" s="214" t="str">
        <f>_xlfn.IFNA(INDEX('Equipment Usage Costs'!E:E,MATCH(Equipment!B96&amp;Equipment!C96,'Equipment Usage Costs'!F:F,0)),"")</f>
        <v/>
      </c>
      <c r="E96" s="215" t="str">
        <f>_xlfn.IFNA(INDEX('Equipment Usage Costs'!D:D,MATCH(B96&amp;C96,'Equipment Usage Costs'!F:F,0)),"")</f>
        <v/>
      </c>
      <c r="F96" s="217"/>
      <c r="G96" s="57"/>
      <c r="H96" s="57"/>
      <c r="I96" s="196">
        <f t="shared" si="67"/>
        <v>0</v>
      </c>
      <c r="J96" s="120">
        <f t="shared" si="68"/>
        <v>0</v>
      </c>
      <c r="K96" s="120">
        <f t="shared" si="69"/>
        <v>0</v>
      </c>
      <c r="L96" s="120">
        <f t="shared" si="70"/>
        <v>0</v>
      </c>
      <c r="M96" s="120">
        <f t="shared" si="71"/>
        <v>0</v>
      </c>
      <c r="N96" s="120">
        <f t="shared" si="72"/>
        <v>0</v>
      </c>
      <c r="O96" s="120">
        <f t="shared" si="73"/>
        <v>0</v>
      </c>
      <c r="P96" s="121">
        <f t="shared" si="74"/>
        <v>0</v>
      </c>
    </row>
    <row r="97" spans="1:16" s="32" customFormat="1" x14ac:dyDescent="0.3">
      <c r="A97" s="216" t="str">
        <f>_xlfn.IFNA(VLOOKUP(B97,'Equipment Usage Costs'!A:B,2,FALSE),"")</f>
        <v/>
      </c>
      <c r="B97" s="57"/>
      <c r="C97" s="57"/>
      <c r="D97" s="214" t="str">
        <f>_xlfn.IFNA(INDEX('Equipment Usage Costs'!E:E,MATCH(Equipment!B97&amp;Equipment!C97,'Equipment Usage Costs'!F:F,0)),"")</f>
        <v/>
      </c>
      <c r="E97" s="215" t="str">
        <f>_xlfn.IFNA(INDEX('Equipment Usage Costs'!D:D,MATCH(B97&amp;C97,'Equipment Usage Costs'!F:F,0)),"")</f>
        <v/>
      </c>
      <c r="F97" s="217"/>
      <c r="G97" s="57"/>
      <c r="H97" s="57"/>
      <c r="I97" s="196">
        <f t="shared" si="67"/>
        <v>0</v>
      </c>
      <c r="J97" s="120">
        <f t="shared" si="68"/>
        <v>0</v>
      </c>
      <c r="K97" s="120">
        <f t="shared" si="69"/>
        <v>0</v>
      </c>
      <c r="L97" s="120">
        <f t="shared" si="70"/>
        <v>0</v>
      </c>
      <c r="M97" s="120">
        <f t="shared" si="71"/>
        <v>0</v>
      </c>
      <c r="N97" s="120">
        <f t="shared" si="72"/>
        <v>0</v>
      </c>
      <c r="O97" s="120">
        <f t="shared" si="73"/>
        <v>0</v>
      </c>
      <c r="P97" s="121">
        <f t="shared" si="74"/>
        <v>0</v>
      </c>
    </row>
    <row r="98" spans="1:16" s="32" customFormat="1" ht="16.2" thickBot="1" x14ac:dyDescent="0.35">
      <c r="A98" s="216" t="str">
        <f>_xlfn.IFNA(VLOOKUP(B98,'Equipment Usage Costs'!A:B,2,FALSE),"")</f>
        <v/>
      </c>
      <c r="B98" s="57"/>
      <c r="C98" s="57"/>
      <c r="D98" s="214" t="str">
        <f>_xlfn.IFNA(INDEX('Equipment Usage Costs'!E:E,MATCH(Equipment!B98&amp;Equipment!C98,'Equipment Usage Costs'!F:F,0)),"")</f>
        <v/>
      </c>
      <c r="E98" s="215" t="str">
        <f>_xlfn.IFNA(INDEX('Equipment Usage Costs'!D:D,MATCH(B98&amp;C98,'Equipment Usage Costs'!F:F,0)),"")</f>
        <v/>
      </c>
      <c r="F98" s="217"/>
      <c r="G98" s="57"/>
      <c r="H98" s="57"/>
      <c r="I98" s="196">
        <f t="shared" si="67"/>
        <v>0</v>
      </c>
      <c r="J98" s="120">
        <f t="shared" si="68"/>
        <v>0</v>
      </c>
      <c r="K98" s="120">
        <f t="shared" si="69"/>
        <v>0</v>
      </c>
      <c r="L98" s="120">
        <f t="shared" si="70"/>
        <v>0</v>
      </c>
      <c r="M98" s="120">
        <f t="shared" si="71"/>
        <v>0</v>
      </c>
      <c r="N98" s="120">
        <f t="shared" si="72"/>
        <v>0</v>
      </c>
      <c r="O98" s="120">
        <f t="shared" si="73"/>
        <v>0</v>
      </c>
      <c r="P98" s="121">
        <f t="shared" si="74"/>
        <v>0</v>
      </c>
    </row>
    <row r="99" spans="1:16" s="32" customFormat="1" ht="16.2" thickBot="1" x14ac:dyDescent="0.35">
      <c r="A99" s="198" t="s">
        <v>128</v>
      </c>
      <c r="B99" s="199"/>
      <c r="C99" s="199"/>
      <c r="D99" s="199"/>
      <c r="E99" s="199"/>
      <c r="F99" s="199"/>
      <c r="G99" s="199"/>
      <c r="H99" s="199"/>
      <c r="I99" s="200">
        <f>SUM(I85:I98)</f>
        <v>0</v>
      </c>
      <c r="J99" s="201">
        <f t="shared" ref="J99:P99" si="75">SUM(J85:J98)</f>
        <v>0</v>
      </c>
      <c r="K99" s="201">
        <f t="shared" si="75"/>
        <v>0</v>
      </c>
      <c r="L99" s="201">
        <f t="shared" si="75"/>
        <v>0</v>
      </c>
      <c r="M99" s="201">
        <f t="shared" si="75"/>
        <v>0</v>
      </c>
      <c r="N99" s="201">
        <f t="shared" si="75"/>
        <v>0</v>
      </c>
      <c r="O99" s="201">
        <f t="shared" si="75"/>
        <v>0</v>
      </c>
      <c r="P99" s="202">
        <f t="shared" si="75"/>
        <v>0</v>
      </c>
    </row>
    <row r="100" spans="1:16" s="32" customFormat="1" ht="16.2" thickBot="1" x14ac:dyDescent="0.35"/>
    <row r="101" spans="1:16" s="32" customFormat="1" x14ac:dyDescent="0.3">
      <c r="A101" s="256" t="s">
        <v>170</v>
      </c>
      <c r="B101" s="256"/>
      <c r="C101" s="256"/>
      <c r="D101" s="256"/>
      <c r="E101" s="256"/>
      <c r="F101" s="256"/>
      <c r="G101" s="256"/>
      <c r="H101" s="256"/>
      <c r="I101" s="256"/>
      <c r="J101" s="256"/>
    </row>
    <row r="102" spans="1:16" s="32" customFormat="1" x14ac:dyDescent="0.3">
      <c r="A102" s="270"/>
      <c r="B102" s="270"/>
      <c r="C102" s="270"/>
      <c r="D102" s="270"/>
      <c r="E102" s="270"/>
      <c r="F102" s="270"/>
      <c r="G102" s="270"/>
      <c r="H102" s="270"/>
      <c r="I102" s="270"/>
      <c r="J102" s="270"/>
    </row>
    <row r="103" spans="1:16" s="32" customFormat="1" x14ac:dyDescent="0.3">
      <c r="A103" s="270"/>
      <c r="B103" s="270"/>
      <c r="C103" s="270"/>
      <c r="D103" s="270"/>
      <c r="E103" s="270"/>
      <c r="F103" s="270"/>
      <c r="G103" s="270"/>
      <c r="H103" s="270"/>
      <c r="I103" s="270"/>
      <c r="J103" s="270"/>
    </row>
    <row r="104" spans="1:16" s="32" customFormat="1" x14ac:dyDescent="0.3"/>
    <row r="105" spans="1:16" s="32" customFormat="1" x14ac:dyDescent="0.3"/>
    <row r="106" spans="1:16" s="32" customFormat="1" x14ac:dyDescent="0.3"/>
    <row r="107" spans="1:16" s="32" customFormat="1" x14ac:dyDescent="0.3"/>
    <row r="108" spans="1:16" s="32" customFormat="1" x14ac:dyDescent="0.3"/>
    <row r="109" spans="1:16" s="32" customFormat="1" x14ac:dyDescent="0.3"/>
    <row r="110" spans="1:16" s="32" customFormat="1" x14ac:dyDescent="0.3"/>
    <row r="111" spans="1:16" s="32" customFormat="1" x14ac:dyDescent="0.3"/>
    <row r="112" spans="1:16" s="32" customFormat="1" x14ac:dyDescent="0.3"/>
    <row r="113" s="32" customFormat="1" x14ac:dyDescent="0.3"/>
    <row r="114" s="32" customFormat="1" x14ac:dyDescent="0.3"/>
    <row r="115" s="32" customFormat="1" x14ac:dyDescent="0.3"/>
    <row r="116" s="32" customFormat="1" x14ac:dyDescent="0.3"/>
    <row r="117" s="32" customFormat="1" x14ac:dyDescent="0.3"/>
    <row r="118" s="32" customFormat="1" x14ac:dyDescent="0.3"/>
  </sheetData>
  <mergeCells count="3">
    <mergeCell ref="A56:J57"/>
    <mergeCell ref="A78:J80"/>
    <mergeCell ref="A101:J103"/>
  </mergeCells>
  <phoneticPr fontId="26" type="noConversion"/>
  <dataValidations count="2">
    <dataValidation type="list" allowBlank="1" showInputMessage="1" showErrorMessage="1" sqref="C85:C98 C62:C75" xr:uid="{BD29FE5A-2412-4F01-B0CC-37946C85F13B}">
      <formula1>INDIRECT("Class_"&amp;B62)</formula1>
    </dataValidation>
    <dataValidation type="list" allowBlank="1" showInputMessage="1" showErrorMessage="1" sqref="B85:B98 B62:B75" xr:uid="{097F93EB-24FC-4218-8155-A69CC09AA9E2}">
      <formula1>Class</formula1>
    </dataValidation>
  </dataValidations>
  <pageMargins left="0.7" right="0.7" top="0.75" bottom="0.75" header="0.3" footer="0.3"/>
  <pageSetup orientation="portrait" r:id="rId1"/>
  <ignoredErrors>
    <ignoredError sqref="L4:S4 L6:S46 L5 N5:S5" formula="1"/>
  </ignoredErrors>
  <extLst>
    <ext xmlns:x14="http://schemas.microsoft.com/office/spreadsheetml/2009/9/main" uri="{CCE6A557-97BC-4b89-ADB6-D9C93CAAB3DF}">
      <x14:dataValidations xmlns:xm="http://schemas.microsoft.com/office/excel/2006/main" count="10">
        <x14:dataValidation type="list" allowBlank="1" showInputMessage="1" showErrorMessage="1" xr:uid="{A60FE258-65D3-40CA-8AF5-40DA8DFE47FE}">
          <x14:formula1>
            <xm:f>'Equipment Depreciation'!$A$2:$A$113</xm:f>
          </x14:formula1>
          <xm:sqref>A5:A10</xm:sqref>
        </x14:dataValidation>
        <x14:dataValidation type="list" allowBlank="1" showInputMessage="1" showErrorMessage="1" xr:uid="{F5BDBD83-5DC7-44FD-B044-69BEAE81606E}">
          <x14:formula1>
            <xm:f>'Equipment Depreciation'!$D$2:$D$225</xm:f>
          </x14:formula1>
          <xm:sqref>A12:A17</xm:sqref>
        </x14:dataValidation>
        <x14:dataValidation type="list" allowBlank="1" showInputMessage="1" showErrorMessage="1" xr:uid="{4988F7CA-C50D-44F1-8721-CD0A67C92F2A}">
          <x14:formula1>
            <xm:f>'Equipment Depreciation'!$G$2:$G$23</xm:f>
          </x14:formula1>
          <xm:sqref>A19:A24</xm:sqref>
        </x14:dataValidation>
        <x14:dataValidation type="list" allowBlank="1" showInputMessage="1" showErrorMessage="1" xr:uid="{285B8D45-2B67-4B22-B7FB-6EDE71218CCB}">
          <x14:formula1>
            <xm:f>'Equipment Depreciation'!$J$2:$J$431</xm:f>
          </x14:formula1>
          <xm:sqref>A26:A31</xm:sqref>
        </x14:dataValidation>
        <x14:dataValidation type="list" allowBlank="1" showInputMessage="1" showErrorMessage="1" xr:uid="{F9C514A1-3B49-4016-A091-9774F163FBE9}">
          <x14:formula1>
            <xm:f>'Equipment Depreciation'!$S$2:$S$67</xm:f>
          </x14:formula1>
          <xm:sqref>A47:A52</xm:sqref>
        </x14:dataValidation>
        <x14:dataValidation type="list" allowBlank="1" showInputMessage="1" showErrorMessage="1" xr:uid="{C3F8E679-9E19-4F93-A137-6E5A308A2711}">
          <x14:formula1>
            <xm:f>'Equipment Depreciation'!$P$2:$P$148</xm:f>
          </x14:formula1>
          <xm:sqref>A40:A45</xm:sqref>
        </x14:dataValidation>
        <x14:dataValidation type="list" allowBlank="1" showInputMessage="1" showErrorMessage="1" xr:uid="{3B7113AA-A746-4A11-942F-E1CBE5C7F815}">
          <x14:formula1>
            <xm:f>'Equipment Depreciation'!$M$2:$M$55</xm:f>
          </x14:formula1>
          <xm:sqref>A33:A38</xm:sqref>
        </x14:dataValidation>
        <x14:dataValidation type="list" allowBlank="1" showInputMessage="1" showErrorMessage="1" xr:uid="{0C4C4E19-965E-4760-9BC7-9D7DA6553124}">
          <x14:formula1>
            <xm:f>'Equipment Usage Costs'!#REF!</xm:f>
          </x14:formula1>
          <xm:sqref>B99 B76</xm:sqref>
        </x14:dataValidation>
        <x14:dataValidation type="list" allowBlank="1" showInputMessage="1" showErrorMessage="1" xr:uid="{D0695932-B0C8-47B2-9DD9-FD4E4F886177}">
          <x14:formula1>
            <xm:f>'Equipment Usage Costs'!$H$1:$H$2</xm:f>
          </x14:formula1>
          <xm:sqref>G85:G98</xm:sqref>
        </x14:dataValidation>
        <x14:dataValidation type="list" allowBlank="1" showInputMessage="1" showErrorMessage="1" xr:uid="{D513D795-523B-44B5-931F-4E2948F07D3C}">
          <x14:formula1>
            <xm:f>'Equipment Usage Costs'!$H$3:$H$10</xm:f>
          </x14:formula1>
          <xm:sqref>H85:H98 G62:G75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1FE10-5F4B-4A53-9E80-C4CE3CB59152}">
  <dimension ref="A1:AB176"/>
  <sheetViews>
    <sheetView workbookViewId="0">
      <selection activeCell="A4" sqref="A4"/>
    </sheetView>
  </sheetViews>
  <sheetFormatPr defaultRowHeight="15.6" x14ac:dyDescent="0.3"/>
  <cols>
    <col min="1" max="1" width="34.59765625" customWidth="1"/>
    <col min="2" max="2" width="14.8984375" customWidth="1"/>
    <col min="3" max="3" width="15.09765625" customWidth="1"/>
    <col min="4" max="4" width="15.69921875" customWidth="1"/>
    <col min="5" max="12" width="12.3984375" bestFit="1" customWidth="1"/>
    <col min="13" max="13" width="30.19921875" style="32" bestFit="1" customWidth="1"/>
    <col min="14" max="28" width="8.69921875" style="32"/>
  </cols>
  <sheetData>
    <row r="1" spans="1:28" ht="36.6" x14ac:dyDescent="0.7">
      <c r="A1" s="56" t="s">
        <v>171</v>
      </c>
      <c r="B1" s="98"/>
      <c r="C1" s="98"/>
      <c r="D1" s="98"/>
      <c r="E1" s="44"/>
      <c r="F1" s="44"/>
      <c r="G1" s="44"/>
      <c r="H1" s="44"/>
      <c r="I1" s="44"/>
      <c r="J1" s="44"/>
      <c r="K1" s="44"/>
      <c r="L1" s="45"/>
      <c r="M1" s="41"/>
      <c r="N1" s="137">
        <v>1</v>
      </c>
    </row>
    <row r="2" spans="1:28" s="36" customFormat="1" hidden="1" x14ac:dyDescent="0.3">
      <c r="A2" s="46"/>
      <c r="B2" s="47"/>
      <c r="C2" s="47"/>
      <c r="D2" s="47"/>
      <c r="E2" s="47">
        <v>1</v>
      </c>
      <c r="F2" s="47">
        <v>2</v>
      </c>
      <c r="G2" s="47">
        <v>3</v>
      </c>
      <c r="H2" s="47">
        <v>4</v>
      </c>
      <c r="I2" s="47">
        <v>5</v>
      </c>
      <c r="J2" s="47">
        <v>6</v>
      </c>
      <c r="K2" s="47">
        <f t="shared" ref="K2:L2" si="0">J2+1</f>
        <v>7</v>
      </c>
      <c r="L2" s="48">
        <f t="shared" si="0"/>
        <v>8</v>
      </c>
      <c r="M2" s="40"/>
      <c r="N2" s="138">
        <v>2</v>
      </c>
      <c r="O2" s="40"/>
      <c r="P2" s="40"/>
      <c r="Q2" s="40"/>
      <c r="R2" s="40"/>
      <c r="S2" s="40"/>
      <c r="T2" s="40"/>
      <c r="U2" s="40"/>
      <c r="V2" s="40"/>
      <c r="W2" s="40"/>
      <c r="X2" s="40"/>
      <c r="Y2" s="40"/>
      <c r="Z2" s="40"/>
      <c r="AA2" s="40"/>
      <c r="AB2" s="40"/>
    </row>
    <row r="3" spans="1:28" s="37" customFormat="1" ht="31.2" x14ac:dyDescent="0.3">
      <c r="A3" s="49" t="s">
        <v>172</v>
      </c>
      <c r="B3" s="50" t="s">
        <v>173</v>
      </c>
      <c r="C3" s="50" t="s">
        <v>174</v>
      </c>
      <c r="D3" s="50" t="s">
        <v>175</v>
      </c>
      <c r="E3" s="50" t="s">
        <v>83</v>
      </c>
      <c r="F3" s="50" t="s">
        <v>85</v>
      </c>
      <c r="G3" s="50" t="s">
        <v>87</v>
      </c>
      <c r="H3" s="50" t="s">
        <v>89</v>
      </c>
      <c r="I3" s="50" t="s">
        <v>91</v>
      </c>
      <c r="J3" s="50" t="s">
        <v>93</v>
      </c>
      <c r="K3" s="50" t="s">
        <v>95</v>
      </c>
      <c r="L3" s="51" t="s">
        <v>97</v>
      </c>
      <c r="M3" s="41"/>
      <c r="N3" s="139">
        <v>3</v>
      </c>
      <c r="O3" s="41"/>
      <c r="P3" s="41"/>
      <c r="Q3" s="41"/>
      <c r="R3" s="41"/>
      <c r="S3" s="41"/>
      <c r="T3" s="41"/>
      <c r="U3" s="41"/>
      <c r="V3" s="41"/>
      <c r="W3" s="41"/>
      <c r="X3" s="41"/>
      <c r="Y3" s="41"/>
      <c r="Z3" s="41"/>
      <c r="AA3" s="41"/>
      <c r="AB3" s="41"/>
    </row>
    <row r="4" spans="1:28" x14ac:dyDescent="0.3">
      <c r="A4" s="100"/>
      <c r="B4" s="101"/>
      <c r="C4" s="101"/>
      <c r="D4" s="101"/>
      <c r="E4" s="104">
        <f>IF(D4=1,B4,0)</f>
        <v>0</v>
      </c>
      <c r="F4" s="104">
        <f>IF(AND(D4&lt;=2,C4="On-Going"),B4,IF(AND(C4="One Time",D4=2),B4,0))</f>
        <v>0</v>
      </c>
      <c r="G4" s="104">
        <f>IF(AND(D4&lt;=3,C4="On-Going"),B4,IF(AND(C4="One Time",D4=3),B4,0))</f>
        <v>0</v>
      </c>
      <c r="H4" s="104">
        <f>IF(AND(D4&lt;=4,C4="On-Going"),B4,IF(AND(C4="One Time",D4=4),B4,0))</f>
        <v>0</v>
      </c>
      <c r="I4" s="104">
        <f>IF(AND(D4&lt;=5,C4="On-Going"),B4,IF(AND(C4="One Time",D4=5),B4,0))</f>
        <v>0</v>
      </c>
      <c r="J4" s="104">
        <f>IF(AND(D4&lt;=6,C4="On-Going"),B4,IF(AND(C4="One Time",D4=6),B4,0))</f>
        <v>0</v>
      </c>
      <c r="K4" s="104">
        <f>IF(AND(D4&lt;=7,C4="On-Going"),B4,IF(AND(C4="One Time",D4=7),B4,0))</f>
        <v>0</v>
      </c>
      <c r="L4" s="106">
        <f>IF(AND(D4&lt;=8,C4="On-Going"),B4,IF(AND(C4="One Time",D4=8),B4,0))</f>
        <v>0</v>
      </c>
      <c r="N4" s="137">
        <v>4</v>
      </c>
    </row>
    <row r="5" spans="1:28" x14ac:dyDescent="0.3">
      <c r="A5" s="100"/>
      <c r="B5" s="101"/>
      <c r="C5" s="101"/>
      <c r="D5" s="101"/>
      <c r="E5" s="104">
        <f>IF(D5=1,B5,0)</f>
        <v>0</v>
      </c>
      <c r="F5" s="104">
        <f>IF(AND(D5&lt;=2,C5="On-Going"),B5,IF(AND(C5="One Time",D5=2),B5,0))</f>
        <v>0</v>
      </c>
      <c r="G5" s="104">
        <f>IF(AND(D5&lt;=3,C5="On-Going"),B5,IF(AND(C5="One Time",D5=3),B5,0))</f>
        <v>0</v>
      </c>
      <c r="H5" s="104">
        <f>IF(AND(D5&lt;=4,C5="On-Going"),B5,IF(AND(C5="One Time",D5=4),B5,0))</f>
        <v>0</v>
      </c>
      <c r="I5" s="104">
        <f>IF(AND(D5&lt;=5,C5="On-Going"),B5,IF(AND(C5="One Time",D5=5),B5,0))</f>
        <v>0</v>
      </c>
      <c r="J5" s="104">
        <f>IF(AND(D5&lt;=6,C5="On-Going"),B5,IF(AND(C5="One Time",D5=6),B5,0))</f>
        <v>0</v>
      </c>
      <c r="K5" s="104">
        <f>IF(AND(D5&lt;=7,C5="On-Going"),B5,IF(AND(C5="One Time",D5=7),B5,0))</f>
        <v>0</v>
      </c>
      <c r="L5" s="106">
        <f>IF(AND(D5&lt;=8,C5="On-Going"),B5,IF(AND(C5="One Time",D5=8),B5,0))</f>
        <v>0</v>
      </c>
      <c r="N5" s="137">
        <v>5</v>
      </c>
    </row>
    <row r="6" spans="1:28" x14ac:dyDescent="0.3">
      <c r="A6" s="100"/>
      <c r="B6" s="101"/>
      <c r="C6" s="101"/>
      <c r="D6" s="101"/>
      <c r="E6" s="104">
        <f t="shared" ref="E6:E12" si="1">IF(D6=1,B6,0)</f>
        <v>0</v>
      </c>
      <c r="F6" s="104">
        <f t="shared" ref="F6:F12" si="2">IF(AND(D6&lt;=2,C6="On-Going"),B6,IF(AND(C6="One Time",D6=2),B6,0))</f>
        <v>0</v>
      </c>
      <c r="G6" s="104">
        <f t="shared" ref="G6:G12" si="3">IF(AND(D6&lt;=3,C6="On-Going"),B6,IF(AND(C6="One Time",D6=3),B6,0))</f>
        <v>0</v>
      </c>
      <c r="H6" s="104">
        <f t="shared" ref="H6:H12" si="4">IF(AND(D6&lt;=4,C6="On-Going"),B6,IF(AND(C6="One Time",D6=4),B6,0))</f>
        <v>0</v>
      </c>
      <c r="I6" s="104">
        <f t="shared" ref="I6:I12" si="5">IF(AND(D6&lt;=5,C6="On-Going"),B6,IF(AND(C6="One Time",D6=5),B6,0))</f>
        <v>0</v>
      </c>
      <c r="J6" s="104">
        <f t="shared" ref="J6:J12" si="6">IF(AND(D6&lt;=6,C6="On-Going"),B6,IF(AND(C6="One Time",D6=6),B6,0))</f>
        <v>0</v>
      </c>
      <c r="K6" s="104">
        <f t="shared" ref="K6:K12" si="7">IF(AND(D6&lt;=7,C6="On-Going"),B6,IF(AND(C6="One Time",D6=7),B6,0))</f>
        <v>0</v>
      </c>
      <c r="L6" s="106">
        <f t="shared" ref="L6:L12" si="8">IF(AND(D6&lt;=8,C6="On-Going"),B6,IF(AND(C6="One Time",D6=8),B6,0))</f>
        <v>0</v>
      </c>
      <c r="N6" s="137">
        <v>6</v>
      </c>
    </row>
    <row r="7" spans="1:28" x14ac:dyDescent="0.3">
      <c r="A7" s="100"/>
      <c r="B7" s="101"/>
      <c r="C7" s="101"/>
      <c r="D7" s="101"/>
      <c r="E7" s="104">
        <f t="shared" si="1"/>
        <v>0</v>
      </c>
      <c r="F7" s="104">
        <f t="shared" si="2"/>
        <v>0</v>
      </c>
      <c r="G7" s="104">
        <f t="shared" si="3"/>
        <v>0</v>
      </c>
      <c r="H7" s="104">
        <f t="shared" si="4"/>
        <v>0</v>
      </c>
      <c r="I7" s="104">
        <f t="shared" si="5"/>
        <v>0</v>
      </c>
      <c r="J7" s="104">
        <f t="shared" si="6"/>
        <v>0</v>
      </c>
      <c r="K7" s="104">
        <f t="shared" si="7"/>
        <v>0</v>
      </c>
      <c r="L7" s="106">
        <f t="shared" si="8"/>
        <v>0</v>
      </c>
      <c r="N7" s="137">
        <v>7</v>
      </c>
    </row>
    <row r="8" spans="1:28" x14ac:dyDescent="0.3">
      <c r="A8" s="100"/>
      <c r="B8" s="101"/>
      <c r="C8" s="101"/>
      <c r="D8" s="101"/>
      <c r="E8" s="104">
        <f t="shared" si="1"/>
        <v>0</v>
      </c>
      <c r="F8" s="104">
        <f t="shared" si="2"/>
        <v>0</v>
      </c>
      <c r="G8" s="104">
        <f t="shared" si="3"/>
        <v>0</v>
      </c>
      <c r="H8" s="104">
        <f t="shared" si="4"/>
        <v>0</v>
      </c>
      <c r="I8" s="104">
        <f t="shared" si="5"/>
        <v>0</v>
      </c>
      <c r="J8" s="104">
        <f t="shared" si="6"/>
        <v>0</v>
      </c>
      <c r="K8" s="104">
        <f t="shared" si="7"/>
        <v>0</v>
      </c>
      <c r="L8" s="106">
        <f t="shared" si="8"/>
        <v>0</v>
      </c>
      <c r="N8" s="137">
        <v>8</v>
      </c>
    </row>
    <row r="9" spans="1:28" x14ac:dyDescent="0.3">
      <c r="A9" s="100"/>
      <c r="B9" s="101"/>
      <c r="C9" s="101"/>
      <c r="D9" s="101"/>
      <c r="E9" s="104">
        <f t="shared" si="1"/>
        <v>0</v>
      </c>
      <c r="F9" s="104">
        <f t="shared" si="2"/>
        <v>0</v>
      </c>
      <c r="G9" s="104">
        <f t="shared" si="3"/>
        <v>0</v>
      </c>
      <c r="H9" s="104">
        <f t="shared" si="4"/>
        <v>0</v>
      </c>
      <c r="I9" s="104">
        <f t="shared" si="5"/>
        <v>0</v>
      </c>
      <c r="J9" s="104">
        <f t="shared" si="6"/>
        <v>0</v>
      </c>
      <c r="K9" s="104">
        <f t="shared" si="7"/>
        <v>0</v>
      </c>
      <c r="L9" s="106">
        <f t="shared" si="8"/>
        <v>0</v>
      </c>
    </row>
    <row r="10" spans="1:28" x14ac:dyDescent="0.3">
      <c r="A10" s="100"/>
      <c r="B10" s="101"/>
      <c r="C10" s="101"/>
      <c r="D10" s="101"/>
      <c r="E10" s="104">
        <f t="shared" si="1"/>
        <v>0</v>
      </c>
      <c r="F10" s="104">
        <f t="shared" si="2"/>
        <v>0</v>
      </c>
      <c r="G10" s="104">
        <f t="shared" si="3"/>
        <v>0</v>
      </c>
      <c r="H10" s="104">
        <f t="shared" si="4"/>
        <v>0</v>
      </c>
      <c r="I10" s="104">
        <f t="shared" si="5"/>
        <v>0</v>
      </c>
      <c r="J10" s="104">
        <f t="shared" si="6"/>
        <v>0</v>
      </c>
      <c r="K10" s="104">
        <f t="shared" si="7"/>
        <v>0</v>
      </c>
      <c r="L10" s="106">
        <f t="shared" si="8"/>
        <v>0</v>
      </c>
    </row>
    <row r="11" spans="1:28" x14ac:dyDescent="0.3">
      <c r="A11" s="100"/>
      <c r="B11" s="101"/>
      <c r="C11" s="101"/>
      <c r="D11" s="101"/>
      <c r="E11" s="104">
        <f t="shared" si="1"/>
        <v>0</v>
      </c>
      <c r="F11" s="104">
        <f t="shared" si="2"/>
        <v>0</v>
      </c>
      <c r="G11" s="104">
        <f t="shared" si="3"/>
        <v>0</v>
      </c>
      <c r="H11" s="104">
        <f t="shared" si="4"/>
        <v>0</v>
      </c>
      <c r="I11" s="104">
        <f t="shared" si="5"/>
        <v>0</v>
      </c>
      <c r="J11" s="104">
        <f t="shared" si="6"/>
        <v>0</v>
      </c>
      <c r="K11" s="104">
        <f t="shared" si="7"/>
        <v>0</v>
      </c>
      <c r="L11" s="106">
        <f t="shared" si="8"/>
        <v>0</v>
      </c>
    </row>
    <row r="12" spans="1:28" x14ac:dyDescent="0.3">
      <c r="A12" s="100"/>
      <c r="B12" s="101"/>
      <c r="C12" s="101"/>
      <c r="D12" s="101"/>
      <c r="E12" s="104">
        <f t="shared" si="1"/>
        <v>0</v>
      </c>
      <c r="F12" s="104">
        <f t="shared" si="2"/>
        <v>0</v>
      </c>
      <c r="G12" s="104">
        <f t="shared" si="3"/>
        <v>0</v>
      </c>
      <c r="H12" s="104">
        <f t="shared" si="4"/>
        <v>0</v>
      </c>
      <c r="I12" s="104">
        <f t="shared" si="5"/>
        <v>0</v>
      </c>
      <c r="J12" s="104">
        <f t="shared" si="6"/>
        <v>0</v>
      </c>
      <c r="K12" s="104">
        <f t="shared" si="7"/>
        <v>0</v>
      </c>
      <c r="L12" s="106">
        <f t="shared" si="8"/>
        <v>0</v>
      </c>
    </row>
    <row r="13" spans="1:28" s="34" customFormat="1" ht="16.2" thickBot="1" x14ac:dyDescent="0.35">
      <c r="A13" s="52" t="s">
        <v>98</v>
      </c>
      <c r="B13" s="53"/>
      <c r="C13" s="53"/>
      <c r="D13" s="53"/>
      <c r="E13" s="142">
        <f>SUM(E4:E12)</f>
        <v>0</v>
      </c>
      <c r="F13" s="142">
        <f t="shared" ref="F13:L13" si="9">SUM(F4:F12)</f>
        <v>0</v>
      </c>
      <c r="G13" s="142">
        <f t="shared" si="9"/>
        <v>0</v>
      </c>
      <c r="H13" s="142">
        <f t="shared" si="9"/>
        <v>0</v>
      </c>
      <c r="I13" s="142">
        <f t="shared" si="9"/>
        <v>0</v>
      </c>
      <c r="J13" s="142">
        <f t="shared" si="9"/>
        <v>0</v>
      </c>
      <c r="K13" s="142">
        <f t="shared" si="9"/>
        <v>0</v>
      </c>
      <c r="L13" s="143">
        <f t="shared" si="9"/>
        <v>0</v>
      </c>
      <c r="M13" s="42"/>
      <c r="N13" s="42"/>
      <c r="O13" s="42"/>
      <c r="P13" s="42"/>
      <c r="Q13" s="42"/>
      <c r="R13" s="42"/>
      <c r="S13" s="42"/>
      <c r="T13" s="42"/>
      <c r="U13" s="42"/>
      <c r="V13" s="42"/>
      <c r="W13" s="42"/>
      <c r="X13" s="42"/>
      <c r="Y13" s="42"/>
      <c r="Z13" s="42"/>
      <c r="AA13" s="42"/>
      <c r="AB13" s="42"/>
    </row>
    <row r="14" spans="1:28" s="32" customFormat="1" ht="16.2" thickBot="1" x14ac:dyDescent="0.35"/>
    <row r="15" spans="1:28" s="32" customFormat="1" ht="15.75" customHeight="1" x14ac:dyDescent="0.3">
      <c r="A15" s="261" t="s">
        <v>176</v>
      </c>
      <c r="B15" s="262"/>
      <c r="C15" s="262"/>
      <c r="D15" s="262"/>
      <c r="E15" s="262"/>
      <c r="F15" s="262"/>
      <c r="G15" s="262"/>
      <c r="H15" s="262"/>
      <c r="I15" s="262"/>
      <c r="J15" s="262"/>
      <c r="K15" s="262"/>
      <c r="L15" s="263"/>
    </row>
    <row r="16" spans="1:28" s="32" customFormat="1" ht="16.2" thickBot="1" x14ac:dyDescent="0.35">
      <c r="A16" s="264"/>
      <c r="B16" s="265"/>
      <c r="C16" s="265"/>
      <c r="D16" s="265"/>
      <c r="E16" s="265"/>
      <c r="F16" s="265"/>
      <c r="G16" s="265"/>
      <c r="H16" s="265"/>
      <c r="I16" s="265"/>
      <c r="J16" s="265"/>
      <c r="K16" s="265"/>
      <c r="L16" s="266"/>
    </row>
    <row r="17" spans="1:28" s="32" customFormat="1" ht="16.2" thickBot="1" x14ac:dyDescent="0.35"/>
    <row r="18" spans="1:28" ht="36.6" x14ac:dyDescent="0.7">
      <c r="A18" s="56" t="s">
        <v>177</v>
      </c>
      <c r="B18" s="98"/>
      <c r="C18" s="98"/>
      <c r="D18" s="98"/>
      <c r="E18" s="44"/>
      <c r="F18" s="44"/>
      <c r="G18" s="44"/>
      <c r="H18" s="44"/>
      <c r="I18" s="44"/>
      <c r="J18" s="44"/>
      <c r="K18" s="44"/>
      <c r="L18" s="45"/>
    </row>
    <row r="19" spans="1:28" s="36" customFormat="1" hidden="1" x14ac:dyDescent="0.3">
      <c r="A19" s="46"/>
      <c r="B19" s="47"/>
      <c r="C19" s="47"/>
      <c r="D19" s="47"/>
      <c r="E19" s="47">
        <v>0</v>
      </c>
      <c r="F19" s="47">
        <v>1</v>
      </c>
      <c r="G19" s="47">
        <f t="shared" ref="G19:L19" si="10">F19+1</f>
        <v>2</v>
      </c>
      <c r="H19" s="47">
        <f t="shared" si="10"/>
        <v>3</v>
      </c>
      <c r="I19" s="47">
        <f t="shared" si="10"/>
        <v>4</v>
      </c>
      <c r="J19" s="47">
        <f t="shared" si="10"/>
        <v>5</v>
      </c>
      <c r="K19" s="47">
        <f t="shared" si="10"/>
        <v>6</v>
      </c>
      <c r="L19" s="48">
        <f t="shared" si="10"/>
        <v>7</v>
      </c>
      <c r="M19" s="40"/>
      <c r="N19" s="40"/>
      <c r="O19" s="40"/>
      <c r="P19" s="40"/>
      <c r="Q19" s="40"/>
      <c r="R19" s="40"/>
      <c r="S19" s="40"/>
      <c r="T19" s="40"/>
      <c r="U19" s="40"/>
      <c r="V19" s="40"/>
      <c r="W19" s="40"/>
      <c r="X19" s="40"/>
      <c r="Y19" s="40"/>
      <c r="Z19" s="40"/>
      <c r="AA19" s="40"/>
      <c r="AB19" s="40"/>
    </row>
    <row r="20" spans="1:28" s="37" customFormat="1" ht="31.2" x14ac:dyDescent="0.3">
      <c r="A20" s="49" t="s">
        <v>178</v>
      </c>
      <c r="B20" s="50" t="s">
        <v>173</v>
      </c>
      <c r="C20" s="50" t="s">
        <v>174</v>
      </c>
      <c r="D20" s="50" t="s">
        <v>179</v>
      </c>
      <c r="E20" s="50" t="s">
        <v>83</v>
      </c>
      <c r="F20" s="50" t="s">
        <v>85</v>
      </c>
      <c r="G20" s="50" t="s">
        <v>87</v>
      </c>
      <c r="H20" s="50" t="s">
        <v>89</v>
      </c>
      <c r="I20" s="50" t="s">
        <v>91</v>
      </c>
      <c r="J20" s="50" t="s">
        <v>93</v>
      </c>
      <c r="K20" s="50" t="s">
        <v>95</v>
      </c>
      <c r="L20" s="51" t="s">
        <v>97</v>
      </c>
      <c r="M20" s="41"/>
      <c r="N20" s="41"/>
      <c r="O20" s="41"/>
      <c r="P20" s="41"/>
      <c r="Q20" s="41"/>
      <c r="R20" s="41"/>
      <c r="S20" s="41"/>
      <c r="T20" s="41"/>
      <c r="U20" s="41"/>
      <c r="V20" s="41"/>
      <c r="W20" s="41"/>
      <c r="X20" s="41"/>
      <c r="Y20" s="41"/>
      <c r="Z20" s="41"/>
      <c r="AA20" s="41"/>
      <c r="AB20" s="41"/>
    </row>
    <row r="21" spans="1:28" x14ac:dyDescent="0.3">
      <c r="A21" s="100"/>
      <c r="B21" s="101"/>
      <c r="C21" s="101"/>
      <c r="D21" s="101"/>
      <c r="E21" s="104">
        <f>IF(D21=1,B21,0)</f>
        <v>0</v>
      </c>
      <c r="F21" s="104">
        <f>IF(AND(D21&lt;=2,C21="On-Going"),B21,IF(AND(C21="One Time",D21=2),B21,0))</f>
        <v>0</v>
      </c>
      <c r="G21" s="104">
        <f>IF(AND(D21&lt;=3,C21="On-Going"),B21,IF(AND(C21="One Time",D21=3),B21,0))</f>
        <v>0</v>
      </c>
      <c r="H21" s="104">
        <f>IF(AND(D21&lt;=4,C21="On-Going"),B21,IF(AND(C21="One Time",D21=4),B21,0))</f>
        <v>0</v>
      </c>
      <c r="I21" s="104">
        <f>IF(AND(D21&lt;=5,C21="On-Going"),B21,IF(AND(C21="One Time",D21=5),B21,0))</f>
        <v>0</v>
      </c>
      <c r="J21" s="104">
        <f>IF(AND(D21&lt;=6,C21="On-Going"),B21,IF(AND(C21="One Time",D21=6),B21,0))</f>
        <v>0</v>
      </c>
      <c r="K21" s="104">
        <f>IF(AND(D21&lt;=7,C21="On-Going"),B21,IF(AND(C21="One Time",D21=7),B21,0))</f>
        <v>0</v>
      </c>
      <c r="L21" s="106">
        <f>IF(AND(D21&lt;=8,C21="On-Going"),B21,IF(AND(C21="One Time",D21=8),B21,0))</f>
        <v>0</v>
      </c>
    </row>
    <row r="22" spans="1:28" x14ac:dyDescent="0.3">
      <c r="A22" s="100"/>
      <c r="B22" s="101"/>
      <c r="C22" s="101"/>
      <c r="D22" s="101"/>
      <c r="E22" s="104">
        <f t="shared" ref="E22:E31" si="11">IF(D22=1,B22,0)</f>
        <v>0</v>
      </c>
      <c r="F22" s="104">
        <f t="shared" ref="F22:F31" si="12">IF(AND(D22&lt;=2,C22="On-Going"),B22,IF(AND(C22="One Time",D22=2),B22,0))</f>
        <v>0</v>
      </c>
      <c r="G22" s="104">
        <f t="shared" ref="G22:G31" si="13">IF(AND(D22&lt;=3,C22="On-Going"),B22,IF(AND(C22="One Time",D22=3),B22,0))</f>
        <v>0</v>
      </c>
      <c r="H22" s="104">
        <f t="shared" ref="H22:H31" si="14">IF(AND(D22&lt;=4,C22="On-Going"),B22,IF(AND(C22="One Time",D22=4),B22,0))</f>
        <v>0</v>
      </c>
      <c r="I22" s="104">
        <f t="shared" ref="I22:I31" si="15">IF(AND(D22&lt;=5,C22="On-Going"),B22,IF(AND(C22="One Time",D22=5),B22,0))</f>
        <v>0</v>
      </c>
      <c r="J22" s="104">
        <f t="shared" ref="J22:J31" si="16">IF(AND(D22&lt;=6,C22="On-Going"),B22,IF(AND(C22="One Time",D22=6),B22,0))</f>
        <v>0</v>
      </c>
      <c r="K22" s="104">
        <f t="shared" ref="K22:K31" si="17">IF(AND(D22&lt;=7,C22="On-Going"),B22,IF(AND(C22="One Time",D22=7),B22,0))</f>
        <v>0</v>
      </c>
      <c r="L22" s="106">
        <f t="shared" ref="L22:L31" si="18">IF(AND(D22&lt;=8,C22="On-Going"),B22,IF(AND(C22="One Time",D22=8),B22,0))</f>
        <v>0</v>
      </c>
    </row>
    <row r="23" spans="1:28" x14ac:dyDescent="0.3">
      <c r="A23" s="100"/>
      <c r="B23" s="101"/>
      <c r="C23" s="101"/>
      <c r="D23" s="101"/>
      <c r="E23" s="104">
        <f t="shared" si="11"/>
        <v>0</v>
      </c>
      <c r="F23" s="104">
        <f t="shared" si="12"/>
        <v>0</v>
      </c>
      <c r="G23" s="104">
        <f t="shared" si="13"/>
        <v>0</v>
      </c>
      <c r="H23" s="104">
        <f t="shared" si="14"/>
        <v>0</v>
      </c>
      <c r="I23" s="104">
        <f t="shared" si="15"/>
        <v>0</v>
      </c>
      <c r="J23" s="104">
        <f t="shared" si="16"/>
        <v>0</v>
      </c>
      <c r="K23" s="104">
        <f t="shared" si="17"/>
        <v>0</v>
      </c>
      <c r="L23" s="106">
        <f t="shared" si="18"/>
        <v>0</v>
      </c>
    </row>
    <row r="24" spans="1:28" x14ac:dyDescent="0.3">
      <c r="A24" s="100"/>
      <c r="B24" s="101"/>
      <c r="C24" s="101"/>
      <c r="D24" s="101"/>
      <c r="E24" s="104">
        <f t="shared" si="11"/>
        <v>0</v>
      </c>
      <c r="F24" s="104">
        <f t="shared" si="12"/>
        <v>0</v>
      </c>
      <c r="G24" s="104">
        <f t="shared" si="13"/>
        <v>0</v>
      </c>
      <c r="H24" s="104">
        <f t="shared" si="14"/>
        <v>0</v>
      </c>
      <c r="I24" s="104">
        <f t="shared" si="15"/>
        <v>0</v>
      </c>
      <c r="J24" s="104">
        <f t="shared" si="16"/>
        <v>0</v>
      </c>
      <c r="K24" s="104">
        <f t="shared" si="17"/>
        <v>0</v>
      </c>
      <c r="L24" s="106">
        <f t="shared" si="18"/>
        <v>0</v>
      </c>
    </row>
    <row r="25" spans="1:28" x14ac:dyDescent="0.3">
      <c r="A25" s="100"/>
      <c r="B25" s="101"/>
      <c r="C25" s="101"/>
      <c r="D25" s="101"/>
      <c r="E25" s="104">
        <f t="shared" si="11"/>
        <v>0</v>
      </c>
      <c r="F25" s="104">
        <f t="shared" si="12"/>
        <v>0</v>
      </c>
      <c r="G25" s="104">
        <f t="shared" si="13"/>
        <v>0</v>
      </c>
      <c r="H25" s="104">
        <f t="shared" si="14"/>
        <v>0</v>
      </c>
      <c r="I25" s="104">
        <f t="shared" si="15"/>
        <v>0</v>
      </c>
      <c r="J25" s="104">
        <f t="shared" si="16"/>
        <v>0</v>
      </c>
      <c r="K25" s="104">
        <f t="shared" si="17"/>
        <v>0</v>
      </c>
      <c r="L25" s="106">
        <f t="shared" si="18"/>
        <v>0</v>
      </c>
    </row>
    <row r="26" spans="1:28" x14ac:dyDescent="0.3">
      <c r="A26" s="100"/>
      <c r="B26" s="101"/>
      <c r="C26" s="101"/>
      <c r="D26" s="101"/>
      <c r="E26" s="104">
        <f t="shared" si="11"/>
        <v>0</v>
      </c>
      <c r="F26" s="104">
        <f t="shared" si="12"/>
        <v>0</v>
      </c>
      <c r="G26" s="104">
        <f t="shared" si="13"/>
        <v>0</v>
      </c>
      <c r="H26" s="104">
        <f t="shared" si="14"/>
        <v>0</v>
      </c>
      <c r="I26" s="104">
        <f t="shared" si="15"/>
        <v>0</v>
      </c>
      <c r="J26" s="104">
        <f t="shared" si="16"/>
        <v>0</v>
      </c>
      <c r="K26" s="104">
        <f t="shared" si="17"/>
        <v>0</v>
      </c>
      <c r="L26" s="106">
        <f t="shared" si="18"/>
        <v>0</v>
      </c>
    </row>
    <row r="27" spans="1:28" x14ac:dyDescent="0.3">
      <c r="A27" s="100"/>
      <c r="B27" s="101"/>
      <c r="C27" s="101"/>
      <c r="D27" s="101"/>
      <c r="E27" s="104">
        <f t="shared" si="11"/>
        <v>0</v>
      </c>
      <c r="F27" s="104">
        <f t="shared" si="12"/>
        <v>0</v>
      </c>
      <c r="G27" s="104">
        <f t="shared" si="13"/>
        <v>0</v>
      </c>
      <c r="H27" s="104">
        <f t="shared" si="14"/>
        <v>0</v>
      </c>
      <c r="I27" s="104">
        <f t="shared" si="15"/>
        <v>0</v>
      </c>
      <c r="J27" s="104">
        <f t="shared" si="16"/>
        <v>0</v>
      </c>
      <c r="K27" s="104">
        <f t="shared" si="17"/>
        <v>0</v>
      </c>
      <c r="L27" s="106">
        <f t="shared" si="18"/>
        <v>0</v>
      </c>
    </row>
    <row r="28" spans="1:28" x14ac:dyDescent="0.3">
      <c r="A28" s="100"/>
      <c r="B28" s="101"/>
      <c r="C28" s="101"/>
      <c r="D28" s="101"/>
      <c r="E28" s="104">
        <f t="shared" si="11"/>
        <v>0</v>
      </c>
      <c r="F28" s="104">
        <f t="shared" si="12"/>
        <v>0</v>
      </c>
      <c r="G28" s="104">
        <f t="shared" si="13"/>
        <v>0</v>
      </c>
      <c r="H28" s="104">
        <f t="shared" si="14"/>
        <v>0</v>
      </c>
      <c r="I28" s="104">
        <f t="shared" si="15"/>
        <v>0</v>
      </c>
      <c r="J28" s="104">
        <f t="shared" si="16"/>
        <v>0</v>
      </c>
      <c r="K28" s="104">
        <f t="shared" si="17"/>
        <v>0</v>
      </c>
      <c r="L28" s="106">
        <f t="shared" si="18"/>
        <v>0</v>
      </c>
    </row>
    <row r="29" spans="1:28" x14ac:dyDescent="0.3">
      <c r="A29" s="100"/>
      <c r="B29" s="101"/>
      <c r="C29" s="101"/>
      <c r="D29" s="101"/>
      <c r="E29" s="104">
        <f t="shared" si="11"/>
        <v>0</v>
      </c>
      <c r="F29" s="104">
        <f t="shared" si="12"/>
        <v>0</v>
      </c>
      <c r="G29" s="104">
        <f t="shared" si="13"/>
        <v>0</v>
      </c>
      <c r="H29" s="104">
        <f t="shared" si="14"/>
        <v>0</v>
      </c>
      <c r="I29" s="104">
        <f t="shared" si="15"/>
        <v>0</v>
      </c>
      <c r="J29" s="104">
        <f t="shared" si="16"/>
        <v>0</v>
      </c>
      <c r="K29" s="104">
        <f t="shared" si="17"/>
        <v>0</v>
      </c>
      <c r="L29" s="106">
        <f t="shared" si="18"/>
        <v>0</v>
      </c>
    </row>
    <row r="30" spans="1:28" x14ac:dyDescent="0.3">
      <c r="A30" s="100"/>
      <c r="B30" s="101"/>
      <c r="C30" s="101"/>
      <c r="D30" s="101"/>
      <c r="E30" s="104">
        <f t="shared" si="11"/>
        <v>0</v>
      </c>
      <c r="F30" s="104">
        <f t="shared" si="12"/>
        <v>0</v>
      </c>
      <c r="G30" s="104">
        <f t="shared" si="13"/>
        <v>0</v>
      </c>
      <c r="H30" s="104">
        <f t="shared" si="14"/>
        <v>0</v>
      </c>
      <c r="I30" s="104">
        <f t="shared" si="15"/>
        <v>0</v>
      </c>
      <c r="J30" s="104">
        <f t="shared" si="16"/>
        <v>0</v>
      </c>
      <c r="K30" s="104">
        <f t="shared" si="17"/>
        <v>0</v>
      </c>
      <c r="L30" s="106">
        <f t="shared" si="18"/>
        <v>0</v>
      </c>
    </row>
    <row r="31" spans="1:28" x14ac:dyDescent="0.3">
      <c r="A31" s="100"/>
      <c r="B31" s="101"/>
      <c r="C31" s="101"/>
      <c r="D31" s="101"/>
      <c r="E31" s="104">
        <f t="shared" si="11"/>
        <v>0</v>
      </c>
      <c r="F31" s="104">
        <f t="shared" si="12"/>
        <v>0</v>
      </c>
      <c r="G31" s="104">
        <f t="shared" si="13"/>
        <v>0</v>
      </c>
      <c r="H31" s="104">
        <f t="shared" si="14"/>
        <v>0</v>
      </c>
      <c r="I31" s="104">
        <f t="shared" si="15"/>
        <v>0</v>
      </c>
      <c r="J31" s="104">
        <f t="shared" si="16"/>
        <v>0</v>
      </c>
      <c r="K31" s="104">
        <f t="shared" si="17"/>
        <v>0</v>
      </c>
      <c r="L31" s="106">
        <f t="shared" si="18"/>
        <v>0</v>
      </c>
    </row>
    <row r="32" spans="1:28" s="34" customFormat="1" ht="16.2" thickBot="1" x14ac:dyDescent="0.35">
      <c r="A32" s="52" t="s">
        <v>102</v>
      </c>
      <c r="B32" s="53"/>
      <c r="C32" s="53"/>
      <c r="D32" s="53"/>
      <c r="E32" s="142">
        <f>SUM(E21:E31)</f>
        <v>0</v>
      </c>
      <c r="F32" s="142">
        <f t="shared" ref="F32:L32" si="19">SUM(F21:F31)</f>
        <v>0</v>
      </c>
      <c r="G32" s="142">
        <f t="shared" si="19"/>
        <v>0</v>
      </c>
      <c r="H32" s="142">
        <f t="shared" si="19"/>
        <v>0</v>
      </c>
      <c r="I32" s="142">
        <f t="shared" si="19"/>
        <v>0</v>
      </c>
      <c r="J32" s="142">
        <f t="shared" si="19"/>
        <v>0</v>
      </c>
      <c r="K32" s="142">
        <f t="shared" si="19"/>
        <v>0</v>
      </c>
      <c r="L32" s="143">
        <f t="shared" si="19"/>
        <v>0</v>
      </c>
      <c r="M32" s="42"/>
      <c r="N32" s="42"/>
      <c r="O32" s="42"/>
      <c r="P32" s="42"/>
      <c r="Q32" s="42"/>
      <c r="R32" s="42"/>
      <c r="S32" s="42"/>
      <c r="T32" s="42"/>
      <c r="U32" s="42"/>
      <c r="V32" s="42"/>
      <c r="W32" s="42"/>
      <c r="X32" s="42"/>
      <c r="Y32" s="42"/>
      <c r="Z32" s="42"/>
      <c r="AA32" s="42"/>
      <c r="AB32" s="42"/>
    </row>
    <row r="33" spans="1:12" s="32" customFormat="1" ht="16.2" thickBot="1" x14ac:dyDescent="0.35"/>
    <row r="34" spans="1:12" s="32" customFormat="1" ht="15.75" customHeight="1" x14ac:dyDescent="0.3">
      <c r="A34" s="261" t="s">
        <v>180</v>
      </c>
      <c r="B34" s="262"/>
      <c r="C34" s="262"/>
      <c r="D34" s="262"/>
      <c r="E34" s="262"/>
      <c r="F34" s="262"/>
      <c r="G34" s="262"/>
      <c r="H34" s="262"/>
      <c r="I34" s="262"/>
      <c r="J34" s="262"/>
      <c r="K34" s="262"/>
      <c r="L34" s="263"/>
    </row>
    <row r="35" spans="1:12" s="32" customFormat="1" ht="16.2" thickBot="1" x14ac:dyDescent="0.35">
      <c r="A35" s="264"/>
      <c r="B35" s="265"/>
      <c r="C35" s="265"/>
      <c r="D35" s="265"/>
      <c r="E35" s="265"/>
      <c r="F35" s="265"/>
      <c r="G35" s="265"/>
      <c r="H35" s="265"/>
      <c r="I35" s="265"/>
      <c r="J35" s="265"/>
      <c r="K35" s="265"/>
      <c r="L35" s="266"/>
    </row>
    <row r="36" spans="1:12" s="32" customFormat="1" x14ac:dyDescent="0.3"/>
    <row r="37" spans="1:12" s="32" customFormat="1" x14ac:dyDescent="0.3"/>
    <row r="38" spans="1:12" s="32" customFormat="1" x14ac:dyDescent="0.3"/>
    <row r="39" spans="1:12" s="32" customFormat="1" x14ac:dyDescent="0.3"/>
    <row r="40" spans="1:12" s="32" customFormat="1" x14ac:dyDescent="0.3"/>
    <row r="41" spans="1:12" s="32" customFormat="1" x14ac:dyDescent="0.3"/>
    <row r="42" spans="1:12" s="32" customFormat="1" x14ac:dyDescent="0.3"/>
    <row r="43" spans="1:12" s="32" customFormat="1" x14ac:dyDescent="0.3"/>
    <row r="44" spans="1:12" s="32" customFormat="1" x14ac:dyDescent="0.3"/>
    <row r="45" spans="1:12" s="32" customFormat="1" x14ac:dyDescent="0.3"/>
    <row r="46" spans="1:12" s="32" customFormat="1" x14ac:dyDescent="0.3"/>
    <row r="47" spans="1:12" s="32" customFormat="1" x14ac:dyDescent="0.3"/>
    <row r="48" spans="1:12" s="32" customFormat="1" x14ac:dyDescent="0.3"/>
    <row r="49" s="32" customFormat="1" x14ac:dyDescent="0.3"/>
    <row r="50" s="32" customFormat="1" x14ac:dyDescent="0.3"/>
    <row r="51" s="32" customFormat="1" x14ac:dyDescent="0.3"/>
    <row r="52" s="32" customFormat="1" x14ac:dyDescent="0.3"/>
    <row r="53" s="32" customFormat="1" x14ac:dyDescent="0.3"/>
    <row r="54" s="32" customFormat="1" x14ac:dyDescent="0.3"/>
    <row r="55" s="32" customFormat="1" x14ac:dyDescent="0.3"/>
    <row r="56" s="32" customFormat="1" x14ac:dyDescent="0.3"/>
    <row r="57" s="32" customFormat="1" x14ac:dyDescent="0.3"/>
    <row r="58" s="32" customFormat="1" x14ac:dyDescent="0.3"/>
    <row r="59" s="32" customFormat="1" x14ac:dyDescent="0.3"/>
    <row r="60" s="32" customFormat="1" x14ac:dyDescent="0.3"/>
    <row r="61" s="32" customFormat="1" x14ac:dyDescent="0.3"/>
    <row r="62" s="32" customFormat="1" x14ac:dyDescent="0.3"/>
    <row r="63" s="32" customFormat="1" x14ac:dyDescent="0.3"/>
    <row r="64" s="32" customFormat="1" x14ac:dyDescent="0.3"/>
    <row r="65" s="32" customFormat="1" x14ac:dyDescent="0.3"/>
    <row r="66" s="32" customFormat="1" x14ac:dyDescent="0.3"/>
    <row r="67" s="32" customFormat="1" x14ac:dyDescent="0.3"/>
    <row r="68" s="32" customFormat="1" x14ac:dyDescent="0.3"/>
    <row r="69" s="32" customFormat="1" x14ac:dyDescent="0.3"/>
    <row r="70" s="32" customFormat="1" x14ac:dyDescent="0.3"/>
    <row r="71" s="32" customFormat="1" x14ac:dyDescent="0.3"/>
    <row r="72" s="32" customFormat="1" x14ac:dyDescent="0.3"/>
    <row r="73" s="32" customFormat="1" x14ac:dyDescent="0.3"/>
    <row r="74" s="32" customFormat="1" x14ac:dyDescent="0.3"/>
    <row r="75" s="32" customFormat="1" x14ac:dyDescent="0.3"/>
    <row r="76" s="32" customFormat="1" x14ac:dyDescent="0.3"/>
    <row r="77" s="32" customFormat="1" x14ac:dyDescent="0.3"/>
    <row r="78" s="32" customFormat="1" x14ac:dyDescent="0.3"/>
    <row r="79" s="32" customFormat="1" x14ac:dyDescent="0.3"/>
    <row r="80" s="32" customFormat="1" x14ac:dyDescent="0.3"/>
    <row r="81" s="32" customFormat="1" x14ac:dyDescent="0.3"/>
    <row r="82" s="32" customFormat="1" x14ac:dyDescent="0.3"/>
    <row r="83" s="32" customFormat="1" x14ac:dyDescent="0.3"/>
    <row r="84" s="32" customFormat="1" x14ac:dyDescent="0.3"/>
    <row r="85" s="32" customFormat="1" x14ac:dyDescent="0.3"/>
    <row r="86" s="32" customFormat="1" x14ac:dyDescent="0.3"/>
    <row r="87" s="32" customFormat="1" x14ac:dyDescent="0.3"/>
    <row r="88" s="32" customFormat="1" x14ac:dyDescent="0.3"/>
    <row r="89" s="32" customFormat="1" x14ac:dyDescent="0.3"/>
    <row r="90" s="32" customFormat="1" x14ac:dyDescent="0.3"/>
    <row r="91" s="32" customFormat="1" x14ac:dyDescent="0.3"/>
    <row r="92" s="32" customFormat="1" x14ac:dyDescent="0.3"/>
    <row r="93" s="32" customFormat="1" x14ac:dyDescent="0.3"/>
    <row r="94" s="32" customFormat="1" x14ac:dyDescent="0.3"/>
    <row r="95" s="32" customFormat="1" x14ac:dyDescent="0.3"/>
    <row r="96" s="32" customFormat="1" x14ac:dyDescent="0.3"/>
    <row r="97" s="32" customFormat="1" x14ac:dyDescent="0.3"/>
    <row r="98" s="32" customFormat="1" x14ac:dyDescent="0.3"/>
    <row r="99" s="32" customFormat="1" x14ac:dyDescent="0.3"/>
    <row r="100" s="32" customFormat="1" x14ac:dyDescent="0.3"/>
    <row r="101" s="32" customFormat="1" x14ac:dyDescent="0.3"/>
    <row r="102" s="32" customFormat="1" x14ac:dyDescent="0.3"/>
    <row r="103" s="32" customFormat="1" x14ac:dyDescent="0.3"/>
    <row r="104" s="32" customFormat="1" x14ac:dyDescent="0.3"/>
    <row r="105" s="32" customFormat="1" x14ac:dyDescent="0.3"/>
    <row r="106" s="32" customFormat="1" x14ac:dyDescent="0.3"/>
    <row r="107" s="32" customFormat="1" x14ac:dyDescent="0.3"/>
    <row r="108" s="32" customFormat="1" x14ac:dyDescent="0.3"/>
    <row r="109" s="32" customFormat="1" x14ac:dyDescent="0.3"/>
    <row r="110" s="32" customFormat="1" x14ac:dyDescent="0.3"/>
    <row r="111" s="32" customFormat="1" x14ac:dyDescent="0.3"/>
    <row r="112" s="32" customFormat="1" x14ac:dyDescent="0.3"/>
    <row r="113" s="32" customFormat="1" x14ac:dyDescent="0.3"/>
    <row r="114" s="32" customFormat="1" x14ac:dyDescent="0.3"/>
    <row r="115" s="32" customFormat="1" x14ac:dyDescent="0.3"/>
    <row r="116" s="32" customFormat="1" x14ac:dyDescent="0.3"/>
    <row r="117" s="32" customFormat="1" x14ac:dyDescent="0.3"/>
    <row r="118" s="32" customFormat="1" x14ac:dyDescent="0.3"/>
    <row r="119" s="32" customFormat="1" x14ac:dyDescent="0.3"/>
    <row r="120" s="32" customFormat="1" x14ac:dyDescent="0.3"/>
    <row r="121" s="32" customFormat="1" x14ac:dyDescent="0.3"/>
    <row r="122" s="32" customFormat="1" x14ac:dyDescent="0.3"/>
    <row r="123" s="32" customFormat="1" x14ac:dyDescent="0.3"/>
    <row r="124" s="32" customFormat="1" x14ac:dyDescent="0.3"/>
    <row r="125" s="32" customFormat="1" x14ac:dyDescent="0.3"/>
    <row r="126" s="32" customFormat="1" x14ac:dyDescent="0.3"/>
    <row r="127" s="32" customFormat="1" x14ac:dyDescent="0.3"/>
    <row r="128" s="32" customFormat="1" x14ac:dyDescent="0.3"/>
    <row r="129" s="32" customFormat="1" x14ac:dyDescent="0.3"/>
    <row r="130" s="32" customFormat="1" x14ac:dyDescent="0.3"/>
    <row r="131" s="32" customFormat="1" x14ac:dyDescent="0.3"/>
    <row r="132" s="32" customFormat="1" x14ac:dyDescent="0.3"/>
    <row r="133" s="32" customFormat="1" x14ac:dyDescent="0.3"/>
    <row r="134" s="32" customFormat="1" x14ac:dyDescent="0.3"/>
    <row r="135" s="32" customFormat="1" x14ac:dyDescent="0.3"/>
    <row r="136" s="32" customFormat="1" x14ac:dyDescent="0.3"/>
    <row r="137" s="32" customFormat="1" x14ac:dyDescent="0.3"/>
    <row r="138" s="32" customFormat="1" x14ac:dyDescent="0.3"/>
    <row r="139" s="32" customFormat="1" x14ac:dyDescent="0.3"/>
    <row r="140" s="32" customFormat="1" x14ac:dyDescent="0.3"/>
    <row r="141" s="32" customFormat="1" x14ac:dyDescent="0.3"/>
    <row r="142" s="32" customFormat="1" x14ac:dyDescent="0.3"/>
    <row r="143" s="32" customFormat="1" x14ac:dyDescent="0.3"/>
    <row r="144" s="32" customFormat="1" x14ac:dyDescent="0.3"/>
    <row r="145" s="32" customFormat="1" x14ac:dyDescent="0.3"/>
    <row r="146" s="32" customFormat="1" x14ac:dyDescent="0.3"/>
    <row r="147" s="32" customFormat="1" x14ac:dyDescent="0.3"/>
    <row r="148" s="32" customFormat="1" x14ac:dyDescent="0.3"/>
    <row r="149" s="32" customFormat="1" x14ac:dyDescent="0.3"/>
    <row r="150" s="32" customFormat="1" x14ac:dyDescent="0.3"/>
    <row r="151" s="32" customFormat="1" x14ac:dyDescent="0.3"/>
    <row r="152" s="32" customFormat="1" x14ac:dyDescent="0.3"/>
    <row r="153" s="32" customFormat="1" x14ac:dyDescent="0.3"/>
    <row r="154" s="32" customFormat="1" x14ac:dyDescent="0.3"/>
    <row r="155" s="32" customFormat="1" x14ac:dyDescent="0.3"/>
    <row r="156" s="32" customFormat="1" x14ac:dyDescent="0.3"/>
    <row r="157" s="32" customFormat="1" x14ac:dyDescent="0.3"/>
    <row r="158" s="32" customFormat="1" x14ac:dyDescent="0.3"/>
    <row r="159" s="32" customFormat="1" x14ac:dyDescent="0.3"/>
    <row r="160" s="32" customFormat="1" x14ac:dyDescent="0.3"/>
    <row r="161" s="32" customFormat="1" x14ac:dyDescent="0.3"/>
    <row r="162" s="32" customFormat="1" x14ac:dyDescent="0.3"/>
    <row r="163" s="32" customFormat="1" x14ac:dyDescent="0.3"/>
    <row r="164" s="32" customFormat="1" x14ac:dyDescent="0.3"/>
    <row r="165" s="32" customFormat="1" x14ac:dyDescent="0.3"/>
    <row r="166" s="32" customFormat="1" x14ac:dyDescent="0.3"/>
    <row r="167" s="32" customFormat="1" x14ac:dyDescent="0.3"/>
    <row r="168" s="32" customFormat="1" x14ac:dyDescent="0.3"/>
    <row r="169" s="32" customFormat="1" x14ac:dyDescent="0.3"/>
    <row r="170" s="32" customFormat="1" x14ac:dyDescent="0.3"/>
    <row r="171" s="32" customFormat="1" x14ac:dyDescent="0.3"/>
    <row r="172" s="32" customFormat="1" x14ac:dyDescent="0.3"/>
    <row r="173" s="32" customFormat="1" x14ac:dyDescent="0.3"/>
    <row r="174" s="32" customFormat="1" x14ac:dyDescent="0.3"/>
    <row r="175" s="32" customFormat="1" x14ac:dyDescent="0.3"/>
    <row r="176" s="32" customFormat="1" x14ac:dyDescent="0.3"/>
  </sheetData>
  <mergeCells count="2">
    <mergeCell ref="A15:L16"/>
    <mergeCell ref="A34:L35"/>
  </mergeCells>
  <dataValidations count="1">
    <dataValidation type="list" allowBlank="1" showInputMessage="1" showErrorMessage="1" sqref="D4:D12 D21:D31" xr:uid="{8018C02D-B825-47E8-9466-582604CCE218}">
      <formula1>$N$1:$N$8</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0DA3573-85DB-430E-99EC-99227E1860C1}">
          <x14:formula1>
            <xm:f>'Vendor Drop Downs'!$A$1:$A$2</xm:f>
          </x14:formula1>
          <xm:sqref>C4:C12 C21:C31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7744-9256-4F54-B56E-EFBF966E5D8B}">
  <dimension ref="A1:T72"/>
  <sheetViews>
    <sheetView zoomScaleNormal="100" workbookViewId="0">
      <selection activeCell="A55" sqref="A55"/>
    </sheetView>
  </sheetViews>
  <sheetFormatPr defaultRowHeight="15.6" x14ac:dyDescent="0.3"/>
  <cols>
    <col min="1" max="1" width="41.09765625" customWidth="1"/>
    <col min="2" max="2" width="16.5" customWidth="1"/>
  </cols>
  <sheetData>
    <row r="1" spans="1:20" ht="36.6" x14ac:dyDescent="0.7">
      <c r="A1" s="74" t="s">
        <v>181</v>
      </c>
      <c r="B1" s="75"/>
      <c r="C1" s="75"/>
      <c r="D1" s="76"/>
      <c r="E1" s="76"/>
      <c r="F1" s="76"/>
      <c r="G1" s="76"/>
      <c r="H1" s="76"/>
      <c r="I1" s="76"/>
      <c r="J1" s="76"/>
      <c r="K1" s="76"/>
      <c r="L1" s="76"/>
      <c r="M1" s="76"/>
      <c r="N1" s="76"/>
      <c r="O1" s="76"/>
      <c r="P1" s="76"/>
      <c r="Q1" s="76"/>
      <c r="R1" s="77"/>
    </row>
    <row r="2" spans="1:20" x14ac:dyDescent="0.3">
      <c r="A2" s="80"/>
      <c r="B2" s="81"/>
      <c r="C2" s="81"/>
      <c r="D2" s="81">
        <v>0</v>
      </c>
      <c r="E2" s="81"/>
      <c r="F2" s="81">
        <v>1</v>
      </c>
      <c r="G2" s="81"/>
      <c r="H2" s="81">
        <f>F2+1</f>
        <v>2</v>
      </c>
      <c r="I2" s="81"/>
      <c r="J2" s="81">
        <f>H2+1</f>
        <v>3</v>
      </c>
      <c r="K2" s="81"/>
      <c r="L2" s="81">
        <f>J2+1</f>
        <v>4</v>
      </c>
      <c r="M2" s="81"/>
      <c r="N2" s="81">
        <f>L2+1</f>
        <v>5</v>
      </c>
      <c r="O2" s="81"/>
      <c r="P2" s="81">
        <f>N2+1</f>
        <v>6</v>
      </c>
      <c r="Q2" s="81"/>
      <c r="R2" s="82">
        <f t="shared" ref="R2" si="0">P2+1</f>
        <v>7</v>
      </c>
    </row>
    <row r="3" spans="1:20" x14ac:dyDescent="0.3">
      <c r="A3" s="86" t="s">
        <v>182</v>
      </c>
      <c r="B3" s="87" t="s">
        <v>183</v>
      </c>
      <c r="C3" s="87" t="s">
        <v>184</v>
      </c>
      <c r="D3" s="87" t="s">
        <v>83</v>
      </c>
      <c r="E3" s="87" t="s">
        <v>185</v>
      </c>
      <c r="F3" s="87" t="s">
        <v>85</v>
      </c>
      <c r="G3" s="87" t="s">
        <v>186</v>
      </c>
      <c r="H3" s="87" t="s">
        <v>87</v>
      </c>
      <c r="I3" s="87" t="s">
        <v>187</v>
      </c>
      <c r="J3" s="87" t="s">
        <v>89</v>
      </c>
      <c r="K3" s="87" t="s">
        <v>188</v>
      </c>
      <c r="L3" s="87" t="s">
        <v>91</v>
      </c>
      <c r="M3" s="87" t="s">
        <v>189</v>
      </c>
      <c r="N3" s="87" t="s">
        <v>93</v>
      </c>
      <c r="O3" s="87" t="s">
        <v>190</v>
      </c>
      <c r="P3" s="87" t="s">
        <v>95</v>
      </c>
      <c r="Q3" s="87" t="s">
        <v>191</v>
      </c>
      <c r="R3" s="240" t="s">
        <v>97</v>
      </c>
    </row>
    <row r="4" spans="1:20" x14ac:dyDescent="0.3">
      <c r="A4" s="228" t="s">
        <v>192</v>
      </c>
      <c r="B4" s="248"/>
      <c r="C4" s="221"/>
      <c r="D4" s="222"/>
      <c r="E4" s="222"/>
      <c r="F4" s="222"/>
      <c r="G4" s="222"/>
      <c r="H4" s="222"/>
      <c r="I4" s="222"/>
      <c r="J4" s="222"/>
      <c r="K4" s="222"/>
      <c r="L4" s="222"/>
      <c r="M4" s="222"/>
      <c r="N4" s="222"/>
      <c r="O4" s="222"/>
      <c r="P4" s="222"/>
      <c r="Q4" s="222"/>
      <c r="R4" s="241"/>
    </row>
    <row r="5" spans="1:20" x14ac:dyDescent="0.3">
      <c r="A5" s="223" t="s">
        <v>193</v>
      </c>
      <c r="B5" s="230">
        <v>23.14</v>
      </c>
      <c r="C5" s="224"/>
      <c r="D5" s="235">
        <f>C5*$B5</f>
        <v>0</v>
      </c>
      <c r="E5" s="224"/>
      <c r="F5" s="235">
        <f t="shared" ref="F5:F13" si="1">E5*$B5</f>
        <v>0</v>
      </c>
      <c r="G5" s="224"/>
      <c r="H5" s="235">
        <f t="shared" ref="H5:H13" si="2">G5*$B5</f>
        <v>0</v>
      </c>
      <c r="I5" s="224"/>
      <c r="J5" s="235">
        <f t="shared" ref="J5:J13" si="3">I5*$B5</f>
        <v>0</v>
      </c>
      <c r="K5" s="224"/>
      <c r="L5" s="235">
        <f t="shared" ref="L5:L13" si="4">K5*$B5</f>
        <v>0</v>
      </c>
      <c r="M5" s="224"/>
      <c r="N5" s="235">
        <f t="shared" ref="N5:N13" si="5">M5*$B5</f>
        <v>0</v>
      </c>
      <c r="O5" s="224"/>
      <c r="P5" s="235">
        <f t="shared" ref="P5:P13" si="6">O5*$B5</f>
        <v>0</v>
      </c>
      <c r="Q5" s="224"/>
      <c r="R5" s="242">
        <f t="shared" ref="R5:R28" si="7">Q5*$B5</f>
        <v>0</v>
      </c>
      <c r="S5" t="s">
        <v>194</v>
      </c>
      <c r="T5" s="219" t="s">
        <v>195</v>
      </c>
    </row>
    <row r="6" spans="1:20" x14ac:dyDescent="0.3">
      <c r="A6" s="225" t="s">
        <v>196</v>
      </c>
      <c r="B6" s="231">
        <v>40.83</v>
      </c>
      <c r="C6" s="220"/>
      <c r="D6" s="236">
        <f>C6*$B6</f>
        <v>0</v>
      </c>
      <c r="E6" s="220"/>
      <c r="F6" s="236">
        <f t="shared" si="1"/>
        <v>0</v>
      </c>
      <c r="G6" s="220"/>
      <c r="H6" s="236">
        <f t="shared" si="2"/>
        <v>0</v>
      </c>
      <c r="I6" s="220"/>
      <c r="J6" s="236">
        <f t="shared" si="3"/>
        <v>0</v>
      </c>
      <c r="K6" s="220"/>
      <c r="L6" s="236">
        <f t="shared" si="4"/>
        <v>0</v>
      </c>
      <c r="M6" s="220"/>
      <c r="N6" s="236">
        <f t="shared" si="5"/>
        <v>0</v>
      </c>
      <c r="O6" s="220"/>
      <c r="P6" s="236">
        <f t="shared" si="6"/>
        <v>0</v>
      </c>
      <c r="Q6" s="220"/>
      <c r="R6" s="245">
        <f t="shared" si="7"/>
        <v>0</v>
      </c>
      <c r="T6" s="219" t="s">
        <v>197</v>
      </c>
    </row>
    <row r="7" spans="1:20" x14ac:dyDescent="0.3">
      <c r="A7" s="249"/>
      <c r="B7" s="231"/>
      <c r="C7" s="220"/>
      <c r="D7" s="237"/>
      <c r="E7" s="238"/>
      <c r="F7" s="237"/>
      <c r="G7" s="238"/>
      <c r="H7" s="237"/>
      <c r="I7" s="238"/>
      <c r="J7" s="237"/>
      <c r="K7" s="238"/>
      <c r="L7" s="237"/>
      <c r="M7" s="238"/>
      <c r="N7" s="237"/>
      <c r="O7" s="238"/>
      <c r="P7" s="237"/>
      <c r="Q7" s="238"/>
      <c r="R7" s="243"/>
      <c r="T7" s="219"/>
    </row>
    <row r="8" spans="1:20" x14ac:dyDescent="0.3">
      <c r="A8" s="229" t="s">
        <v>198</v>
      </c>
      <c r="B8" s="232"/>
      <c r="C8" s="110"/>
      <c r="D8" s="239"/>
      <c r="E8" s="239"/>
      <c r="F8" s="239"/>
      <c r="G8" s="239"/>
      <c r="H8" s="239"/>
      <c r="I8" s="239"/>
      <c r="J8" s="239"/>
      <c r="K8" s="239"/>
      <c r="L8" s="239"/>
      <c r="M8" s="239"/>
      <c r="N8" s="239"/>
      <c r="O8" s="239"/>
      <c r="P8" s="239"/>
      <c r="Q8" s="239"/>
      <c r="R8" s="244"/>
    </row>
    <row r="9" spans="1:20" x14ac:dyDescent="0.3">
      <c r="A9" s="133" t="s">
        <v>199</v>
      </c>
      <c r="B9" s="231">
        <v>20000</v>
      </c>
      <c r="C9" s="103"/>
      <c r="D9" s="236">
        <f>C9*$B9</f>
        <v>0</v>
      </c>
      <c r="E9" s="220"/>
      <c r="F9" s="236">
        <f t="shared" si="1"/>
        <v>0</v>
      </c>
      <c r="G9" s="220"/>
      <c r="H9" s="236">
        <f t="shared" si="2"/>
        <v>0</v>
      </c>
      <c r="I9" s="220"/>
      <c r="J9" s="236">
        <f t="shared" si="3"/>
        <v>0</v>
      </c>
      <c r="K9" s="220"/>
      <c r="L9" s="236">
        <f t="shared" si="4"/>
        <v>0</v>
      </c>
      <c r="M9" s="220"/>
      <c r="N9" s="236">
        <f t="shared" si="5"/>
        <v>0</v>
      </c>
      <c r="O9" s="220"/>
      <c r="P9" s="236">
        <f t="shared" si="6"/>
        <v>0</v>
      </c>
      <c r="Q9" s="220"/>
      <c r="R9" s="245">
        <f t="shared" si="7"/>
        <v>0</v>
      </c>
    </row>
    <row r="10" spans="1:20" x14ac:dyDescent="0.3">
      <c r="A10" s="133" t="s">
        <v>200</v>
      </c>
      <c r="B10" s="231">
        <v>265000</v>
      </c>
      <c r="C10" s="103"/>
      <c r="D10" s="236">
        <f>C10*$B10</f>
        <v>0</v>
      </c>
      <c r="E10" s="220"/>
      <c r="F10" s="236">
        <f t="shared" si="1"/>
        <v>0</v>
      </c>
      <c r="G10" s="220"/>
      <c r="H10" s="236">
        <f t="shared" si="2"/>
        <v>0</v>
      </c>
      <c r="I10" s="220"/>
      <c r="J10" s="236">
        <f t="shared" si="3"/>
        <v>0</v>
      </c>
      <c r="K10" s="220"/>
      <c r="L10" s="236">
        <f t="shared" si="4"/>
        <v>0</v>
      </c>
      <c r="M10" s="220"/>
      <c r="N10" s="236">
        <f t="shared" si="5"/>
        <v>0</v>
      </c>
      <c r="O10" s="220"/>
      <c r="P10" s="236">
        <f t="shared" si="6"/>
        <v>0</v>
      </c>
      <c r="Q10" s="220"/>
      <c r="R10" s="245">
        <f t="shared" si="7"/>
        <v>0</v>
      </c>
      <c r="S10" t="s">
        <v>201</v>
      </c>
    </row>
    <row r="11" spans="1:20" x14ac:dyDescent="0.3">
      <c r="A11" s="133" t="s">
        <v>202</v>
      </c>
      <c r="B11" s="231">
        <v>4000000</v>
      </c>
      <c r="C11" s="103"/>
      <c r="D11" s="236">
        <f>C11*$B11</f>
        <v>0</v>
      </c>
      <c r="E11" s="220"/>
      <c r="F11" s="236">
        <f t="shared" si="1"/>
        <v>0</v>
      </c>
      <c r="G11" s="220"/>
      <c r="H11" s="236">
        <f t="shared" si="2"/>
        <v>0</v>
      </c>
      <c r="I11" s="220"/>
      <c r="J11" s="236">
        <f t="shared" si="3"/>
        <v>0</v>
      </c>
      <c r="K11" s="220"/>
      <c r="L11" s="236">
        <f t="shared" si="4"/>
        <v>0</v>
      </c>
      <c r="M11" s="220"/>
      <c r="N11" s="236">
        <f t="shared" si="5"/>
        <v>0</v>
      </c>
      <c r="O11" s="220"/>
      <c r="P11" s="236">
        <f t="shared" si="6"/>
        <v>0</v>
      </c>
      <c r="Q11" s="220"/>
      <c r="R11" s="245">
        <f t="shared" si="7"/>
        <v>0</v>
      </c>
    </row>
    <row r="12" spans="1:20" x14ac:dyDescent="0.3">
      <c r="A12" s="133" t="s">
        <v>203</v>
      </c>
      <c r="B12" s="231">
        <v>4000000</v>
      </c>
      <c r="C12" s="103"/>
      <c r="D12" s="236">
        <f>C12*$B12</f>
        <v>0</v>
      </c>
      <c r="E12" s="220"/>
      <c r="F12" s="236">
        <f t="shared" si="1"/>
        <v>0</v>
      </c>
      <c r="G12" s="220"/>
      <c r="H12" s="236">
        <f t="shared" si="2"/>
        <v>0</v>
      </c>
      <c r="I12" s="220"/>
      <c r="J12" s="236">
        <f t="shared" si="3"/>
        <v>0</v>
      </c>
      <c r="K12" s="220"/>
      <c r="L12" s="236">
        <f t="shared" si="4"/>
        <v>0</v>
      </c>
      <c r="M12" s="220"/>
      <c r="N12" s="236">
        <f t="shared" si="5"/>
        <v>0</v>
      </c>
      <c r="O12" s="220"/>
      <c r="P12" s="236">
        <f t="shared" si="6"/>
        <v>0</v>
      </c>
      <c r="Q12" s="220"/>
      <c r="R12" s="245">
        <f t="shared" si="7"/>
        <v>0</v>
      </c>
    </row>
    <row r="13" spans="1:20" x14ac:dyDescent="0.3">
      <c r="A13" s="133" t="s">
        <v>204</v>
      </c>
      <c r="B13" s="231">
        <v>41757</v>
      </c>
      <c r="C13" s="103"/>
      <c r="D13" s="236">
        <f>C13*$B13</f>
        <v>0</v>
      </c>
      <c r="E13" s="220"/>
      <c r="F13" s="236">
        <f t="shared" si="1"/>
        <v>0</v>
      </c>
      <c r="G13" s="220"/>
      <c r="H13" s="236">
        <f t="shared" si="2"/>
        <v>0</v>
      </c>
      <c r="I13" s="220"/>
      <c r="J13" s="236">
        <f t="shared" si="3"/>
        <v>0</v>
      </c>
      <c r="K13" s="220"/>
      <c r="L13" s="236">
        <f t="shared" si="4"/>
        <v>0</v>
      </c>
      <c r="M13" s="220"/>
      <c r="N13" s="236">
        <f t="shared" si="5"/>
        <v>0</v>
      </c>
      <c r="O13" s="220"/>
      <c r="P13" s="236">
        <f t="shared" si="6"/>
        <v>0</v>
      </c>
      <c r="Q13" s="220"/>
      <c r="R13" s="245">
        <f t="shared" si="7"/>
        <v>0</v>
      </c>
      <c r="S13" t="s">
        <v>205</v>
      </c>
      <c r="T13" s="219" t="s">
        <v>206</v>
      </c>
    </row>
    <row r="14" spans="1:20" x14ac:dyDescent="0.3">
      <c r="A14" s="134"/>
      <c r="B14" s="233"/>
      <c r="C14" s="114"/>
      <c r="D14" s="114"/>
      <c r="E14" s="114"/>
      <c r="F14" s="114"/>
      <c r="G14" s="114"/>
      <c r="H14" s="114"/>
      <c r="I14" s="114"/>
      <c r="J14" s="114"/>
      <c r="K14" s="114"/>
      <c r="L14" s="114"/>
      <c r="M14" s="114"/>
      <c r="N14" s="114"/>
      <c r="O14" s="114"/>
      <c r="P14" s="114"/>
      <c r="Q14" s="114"/>
      <c r="R14" s="246"/>
    </row>
    <row r="15" spans="1:20" x14ac:dyDescent="0.3">
      <c r="A15" s="229" t="s">
        <v>207</v>
      </c>
      <c r="B15" s="232"/>
      <c r="C15" s="110"/>
      <c r="D15" s="111"/>
      <c r="E15" s="111"/>
      <c r="F15" s="111"/>
      <c r="G15" s="111"/>
      <c r="H15" s="111"/>
      <c r="I15" s="111"/>
      <c r="J15" s="111"/>
      <c r="K15" s="111"/>
      <c r="L15" s="111"/>
      <c r="M15" s="111"/>
      <c r="N15" s="111"/>
      <c r="O15" s="111"/>
      <c r="P15" s="111"/>
      <c r="Q15" s="111"/>
      <c r="R15" s="247"/>
    </row>
    <row r="16" spans="1:20" x14ac:dyDescent="0.3">
      <c r="A16" s="133" t="s">
        <v>208</v>
      </c>
      <c r="B16" s="231">
        <v>18.239999999999998</v>
      </c>
      <c r="C16" s="103"/>
      <c r="D16" s="236">
        <f>C16*$B16</f>
        <v>0</v>
      </c>
      <c r="E16" s="220"/>
      <c r="F16" s="236">
        <f t="shared" ref="F16:F18" si="8">E16*$B16</f>
        <v>0</v>
      </c>
      <c r="G16" s="220"/>
      <c r="H16" s="236">
        <f t="shared" ref="H16:H18" si="9">G16*$B16</f>
        <v>0</v>
      </c>
      <c r="I16" s="220"/>
      <c r="J16" s="236">
        <f t="shared" ref="J16:J18" si="10">I16*$B16</f>
        <v>0</v>
      </c>
      <c r="K16" s="220"/>
      <c r="L16" s="236">
        <f t="shared" ref="L16:L18" si="11">K16*$B16</f>
        <v>0</v>
      </c>
      <c r="M16" s="220"/>
      <c r="N16" s="236">
        <f t="shared" ref="N16:N18" si="12">M16*$B16</f>
        <v>0</v>
      </c>
      <c r="O16" s="220"/>
      <c r="P16" s="236">
        <f t="shared" ref="P16:P18" si="13">O16*$B16</f>
        <v>0</v>
      </c>
      <c r="Q16" s="220"/>
      <c r="R16" s="245">
        <f t="shared" si="7"/>
        <v>0</v>
      </c>
      <c r="S16" t="s">
        <v>209</v>
      </c>
      <c r="T16" s="219" t="s">
        <v>210</v>
      </c>
    </row>
    <row r="17" spans="1:18" x14ac:dyDescent="0.3">
      <c r="A17" s="133" t="s">
        <v>211</v>
      </c>
      <c r="B17" s="231"/>
      <c r="C17" s="103"/>
      <c r="D17" s="236">
        <f>C17*$B17</f>
        <v>0</v>
      </c>
      <c r="E17" s="220"/>
      <c r="F17" s="236">
        <f t="shared" si="8"/>
        <v>0</v>
      </c>
      <c r="G17" s="220"/>
      <c r="H17" s="236">
        <f t="shared" si="9"/>
        <v>0</v>
      </c>
      <c r="I17" s="220"/>
      <c r="J17" s="236">
        <f t="shared" si="10"/>
        <v>0</v>
      </c>
      <c r="K17" s="220"/>
      <c r="L17" s="236">
        <f t="shared" si="11"/>
        <v>0</v>
      </c>
      <c r="M17" s="220"/>
      <c r="N17" s="236">
        <f t="shared" si="12"/>
        <v>0</v>
      </c>
      <c r="O17" s="220"/>
      <c r="P17" s="236">
        <f t="shared" si="13"/>
        <v>0</v>
      </c>
      <c r="Q17" s="220"/>
      <c r="R17" s="245">
        <f t="shared" si="7"/>
        <v>0</v>
      </c>
    </row>
    <row r="18" spans="1:18" x14ac:dyDescent="0.3">
      <c r="A18" s="133" t="s">
        <v>212</v>
      </c>
      <c r="B18" s="231"/>
      <c r="C18" s="103"/>
      <c r="D18" s="236">
        <f>C18*$B18</f>
        <v>0</v>
      </c>
      <c r="E18" s="220"/>
      <c r="F18" s="236">
        <f t="shared" si="8"/>
        <v>0</v>
      </c>
      <c r="G18" s="220"/>
      <c r="H18" s="236">
        <f t="shared" si="9"/>
        <v>0</v>
      </c>
      <c r="I18" s="220"/>
      <c r="J18" s="236">
        <f t="shared" si="10"/>
        <v>0</v>
      </c>
      <c r="K18" s="220"/>
      <c r="L18" s="236">
        <f t="shared" si="11"/>
        <v>0</v>
      </c>
      <c r="M18" s="220"/>
      <c r="N18" s="236">
        <f t="shared" si="12"/>
        <v>0</v>
      </c>
      <c r="O18" s="220"/>
      <c r="P18" s="236">
        <f t="shared" si="13"/>
        <v>0</v>
      </c>
      <c r="Q18" s="220"/>
      <c r="R18" s="245">
        <f t="shared" si="7"/>
        <v>0</v>
      </c>
    </row>
    <row r="19" spans="1:18" x14ac:dyDescent="0.3">
      <c r="A19" s="133"/>
      <c r="B19" s="231"/>
      <c r="C19" s="103"/>
      <c r="D19" s="103"/>
      <c r="E19" s="103"/>
      <c r="F19" s="103"/>
      <c r="G19" s="103"/>
      <c r="H19" s="103"/>
      <c r="I19" s="103"/>
      <c r="J19" s="103"/>
      <c r="K19" s="103"/>
      <c r="L19" s="103"/>
      <c r="M19" s="103"/>
      <c r="N19" s="103"/>
      <c r="O19" s="103"/>
      <c r="P19" s="103"/>
      <c r="Q19" s="103"/>
      <c r="R19" s="226"/>
    </row>
    <row r="20" spans="1:18" x14ac:dyDescent="0.3">
      <c r="A20" s="229" t="s">
        <v>213</v>
      </c>
      <c r="B20" s="232"/>
      <c r="C20" s="110"/>
      <c r="D20" s="111"/>
      <c r="E20" s="111"/>
      <c r="F20" s="111"/>
      <c r="G20" s="111"/>
      <c r="H20" s="111"/>
      <c r="I20" s="111"/>
      <c r="J20" s="111"/>
      <c r="K20" s="111"/>
      <c r="L20" s="111"/>
      <c r="M20" s="111"/>
      <c r="N20" s="111"/>
      <c r="O20" s="111"/>
      <c r="P20" s="111"/>
      <c r="Q20" s="111"/>
      <c r="R20" s="247"/>
    </row>
    <row r="21" spans="1:18" x14ac:dyDescent="0.3">
      <c r="A21" s="133" t="s">
        <v>214</v>
      </c>
      <c r="B21" s="231"/>
      <c r="C21" s="103"/>
      <c r="D21" s="236">
        <f>C21*$B21</f>
        <v>0</v>
      </c>
      <c r="E21" s="220"/>
      <c r="F21" s="236">
        <f t="shared" ref="F21:F23" si="14">E21*$B21</f>
        <v>0</v>
      </c>
      <c r="G21" s="220"/>
      <c r="H21" s="236">
        <f t="shared" ref="H21:H23" si="15">G21*$B21</f>
        <v>0</v>
      </c>
      <c r="I21" s="220"/>
      <c r="J21" s="236">
        <f t="shared" ref="J21:J23" si="16">I21*$B21</f>
        <v>0</v>
      </c>
      <c r="K21" s="220"/>
      <c r="L21" s="236">
        <f t="shared" ref="L21:L23" si="17">K21*$B21</f>
        <v>0</v>
      </c>
      <c r="M21" s="220"/>
      <c r="N21" s="236">
        <f t="shared" ref="N21:N23" si="18">M21*$B21</f>
        <v>0</v>
      </c>
      <c r="O21" s="220"/>
      <c r="P21" s="236">
        <f t="shared" ref="P21:P23" si="19">O21*$B21</f>
        <v>0</v>
      </c>
      <c r="Q21" s="220"/>
      <c r="R21" s="245">
        <f t="shared" si="7"/>
        <v>0</v>
      </c>
    </row>
    <row r="22" spans="1:18" x14ac:dyDescent="0.3">
      <c r="A22" s="133" t="s">
        <v>215</v>
      </c>
      <c r="B22" s="231"/>
      <c r="C22" s="103"/>
      <c r="D22" s="236">
        <f>C22*$B22</f>
        <v>0</v>
      </c>
      <c r="E22" s="220"/>
      <c r="F22" s="236">
        <f t="shared" si="14"/>
        <v>0</v>
      </c>
      <c r="G22" s="220"/>
      <c r="H22" s="236">
        <f t="shared" si="15"/>
        <v>0</v>
      </c>
      <c r="I22" s="220"/>
      <c r="J22" s="236">
        <f t="shared" si="16"/>
        <v>0</v>
      </c>
      <c r="K22" s="220"/>
      <c r="L22" s="236">
        <f t="shared" si="17"/>
        <v>0</v>
      </c>
      <c r="M22" s="220"/>
      <c r="N22" s="236">
        <f t="shared" si="18"/>
        <v>0</v>
      </c>
      <c r="O22" s="220"/>
      <c r="P22" s="236">
        <f t="shared" si="19"/>
        <v>0</v>
      </c>
      <c r="Q22" s="220"/>
      <c r="R22" s="245">
        <f t="shared" si="7"/>
        <v>0</v>
      </c>
    </row>
    <row r="23" spans="1:18" x14ac:dyDescent="0.3">
      <c r="A23" s="133" t="s">
        <v>216</v>
      </c>
      <c r="B23" s="231"/>
      <c r="C23" s="103"/>
      <c r="D23" s="236">
        <f>C23*$B23</f>
        <v>0</v>
      </c>
      <c r="E23" s="220"/>
      <c r="F23" s="236">
        <f t="shared" si="14"/>
        <v>0</v>
      </c>
      <c r="G23" s="220"/>
      <c r="H23" s="236">
        <f t="shared" si="15"/>
        <v>0</v>
      </c>
      <c r="I23" s="220"/>
      <c r="J23" s="236">
        <f t="shared" si="16"/>
        <v>0</v>
      </c>
      <c r="K23" s="220"/>
      <c r="L23" s="236">
        <f t="shared" si="17"/>
        <v>0</v>
      </c>
      <c r="M23" s="220"/>
      <c r="N23" s="236">
        <f t="shared" si="18"/>
        <v>0</v>
      </c>
      <c r="O23" s="220"/>
      <c r="P23" s="236">
        <f t="shared" si="19"/>
        <v>0</v>
      </c>
      <c r="Q23" s="220"/>
      <c r="R23" s="245">
        <f t="shared" si="7"/>
        <v>0</v>
      </c>
    </row>
    <row r="24" spans="1:18" x14ac:dyDescent="0.3">
      <c r="A24" s="133"/>
      <c r="B24" s="231"/>
      <c r="C24" s="103"/>
      <c r="D24" s="103"/>
      <c r="E24" s="103"/>
      <c r="F24" s="103"/>
      <c r="G24" s="103"/>
      <c r="H24" s="103"/>
      <c r="I24" s="103"/>
      <c r="J24" s="103"/>
      <c r="K24" s="103"/>
      <c r="L24" s="103"/>
      <c r="M24" s="103"/>
      <c r="N24" s="103"/>
      <c r="O24" s="103"/>
      <c r="P24" s="103"/>
      <c r="Q24" s="103"/>
      <c r="R24" s="226"/>
    </row>
    <row r="25" spans="1:18" x14ac:dyDescent="0.3">
      <c r="A25" s="229" t="s">
        <v>217</v>
      </c>
      <c r="B25" s="232"/>
      <c r="C25" s="110"/>
      <c r="D25" s="111"/>
      <c r="E25" s="111"/>
      <c r="F25" s="111"/>
      <c r="G25" s="111"/>
      <c r="H25" s="111"/>
      <c r="I25" s="111"/>
      <c r="J25" s="111"/>
      <c r="K25" s="111"/>
      <c r="L25" s="111"/>
      <c r="M25" s="111"/>
      <c r="N25" s="111"/>
      <c r="O25" s="111"/>
      <c r="P25" s="111"/>
      <c r="Q25" s="111"/>
      <c r="R25" s="247"/>
    </row>
    <row r="26" spans="1:18" x14ac:dyDescent="0.3">
      <c r="A26" s="133" t="s">
        <v>1644</v>
      </c>
      <c r="B26" s="231"/>
      <c r="C26" s="220"/>
      <c r="D26" s="236">
        <f>C26*$B26</f>
        <v>0</v>
      </c>
      <c r="E26" s="220"/>
      <c r="F26" s="236">
        <f t="shared" ref="F26:F28" si="20">E26*$B26</f>
        <v>0</v>
      </c>
      <c r="G26" s="220"/>
      <c r="H26" s="236">
        <f t="shared" ref="H26:H28" si="21">G26*$B26</f>
        <v>0</v>
      </c>
      <c r="I26" s="220"/>
      <c r="J26" s="236">
        <f t="shared" ref="J26:J28" si="22">I26*$B26</f>
        <v>0</v>
      </c>
      <c r="K26" s="220"/>
      <c r="L26" s="236">
        <f t="shared" ref="L26:L28" si="23">K26*$B26</f>
        <v>0</v>
      </c>
      <c r="M26" s="220"/>
      <c r="N26" s="236">
        <f t="shared" ref="N26:N28" si="24">M26*$B26</f>
        <v>0</v>
      </c>
      <c r="O26" s="220"/>
      <c r="P26" s="236">
        <f t="shared" ref="P26:P28" si="25">O26*$B26</f>
        <v>0</v>
      </c>
      <c r="Q26" s="220"/>
      <c r="R26" s="245">
        <f t="shared" si="7"/>
        <v>0</v>
      </c>
    </row>
    <row r="27" spans="1:18" x14ac:dyDescent="0.3">
      <c r="A27" s="234"/>
      <c r="B27" s="231"/>
      <c r="C27" s="220"/>
      <c r="D27" s="236">
        <f>C27*$B27</f>
        <v>0</v>
      </c>
      <c r="E27" s="220"/>
      <c r="F27" s="236">
        <f t="shared" si="20"/>
        <v>0</v>
      </c>
      <c r="G27" s="220"/>
      <c r="H27" s="236">
        <f t="shared" si="21"/>
        <v>0</v>
      </c>
      <c r="I27" s="220"/>
      <c r="J27" s="236">
        <f t="shared" si="22"/>
        <v>0</v>
      </c>
      <c r="K27" s="220"/>
      <c r="L27" s="236">
        <f t="shared" si="23"/>
        <v>0</v>
      </c>
      <c r="M27" s="220"/>
      <c r="N27" s="236">
        <f t="shared" si="24"/>
        <v>0</v>
      </c>
      <c r="O27" s="220"/>
      <c r="P27" s="236">
        <f t="shared" si="25"/>
        <v>0</v>
      </c>
      <c r="Q27" s="220"/>
      <c r="R27" s="245">
        <f t="shared" si="7"/>
        <v>0</v>
      </c>
    </row>
    <row r="28" spans="1:18" x14ac:dyDescent="0.3">
      <c r="A28" s="234"/>
      <c r="B28" s="231"/>
      <c r="C28" s="220"/>
      <c r="D28" s="236">
        <f>C28*$B28</f>
        <v>0</v>
      </c>
      <c r="E28" s="220"/>
      <c r="F28" s="236">
        <f t="shared" si="20"/>
        <v>0</v>
      </c>
      <c r="G28" s="220"/>
      <c r="H28" s="236">
        <f t="shared" si="21"/>
        <v>0</v>
      </c>
      <c r="I28" s="220"/>
      <c r="J28" s="236">
        <f t="shared" si="22"/>
        <v>0</v>
      </c>
      <c r="K28" s="220"/>
      <c r="L28" s="236">
        <f t="shared" si="23"/>
        <v>0</v>
      </c>
      <c r="M28" s="220"/>
      <c r="N28" s="236">
        <f t="shared" si="24"/>
        <v>0</v>
      </c>
      <c r="O28" s="220"/>
      <c r="P28" s="236">
        <f t="shared" si="25"/>
        <v>0</v>
      </c>
      <c r="Q28" s="220"/>
      <c r="R28" s="245">
        <f t="shared" si="7"/>
        <v>0</v>
      </c>
    </row>
    <row r="29" spans="1:18" x14ac:dyDescent="0.3">
      <c r="A29" s="234"/>
      <c r="B29" s="231"/>
      <c r="C29" s="220"/>
      <c r="D29" s="103"/>
      <c r="E29" s="103"/>
      <c r="F29" s="103"/>
      <c r="G29" s="103"/>
      <c r="H29" s="103"/>
      <c r="I29" s="103"/>
      <c r="J29" s="103"/>
      <c r="K29" s="103"/>
      <c r="L29" s="103"/>
      <c r="M29" s="103"/>
      <c r="N29" s="103"/>
      <c r="O29" s="103"/>
      <c r="P29" s="103"/>
      <c r="Q29" s="103"/>
      <c r="R29" s="226"/>
    </row>
    <row r="30" spans="1:18" x14ac:dyDescent="0.3">
      <c r="A30" s="136" t="s">
        <v>124</v>
      </c>
      <c r="B30" s="118"/>
      <c r="C30" s="118">
        <f>SUM(C5:C29)</f>
        <v>0</v>
      </c>
      <c r="D30" s="250">
        <f t="shared" ref="D30" si="26">SUM(D5:D29)</f>
        <v>0</v>
      </c>
      <c r="E30" s="118">
        <f t="shared" ref="E30" si="27">SUM(E5:E29)</f>
        <v>0</v>
      </c>
      <c r="F30" s="250">
        <f t="shared" ref="F30" si="28">SUM(F5:F29)</f>
        <v>0</v>
      </c>
      <c r="G30" s="118">
        <f t="shared" ref="G30" si="29">SUM(G5:G29)</f>
        <v>0</v>
      </c>
      <c r="H30" s="250">
        <f t="shared" ref="H30" si="30">SUM(H5:H29)</f>
        <v>0</v>
      </c>
      <c r="I30" s="118">
        <f t="shared" ref="I30" si="31">SUM(I5:I29)</f>
        <v>0</v>
      </c>
      <c r="J30" s="250">
        <f t="shared" ref="J30" si="32">SUM(J5:J29)</f>
        <v>0</v>
      </c>
      <c r="K30" s="118">
        <f t="shared" ref="K30" si="33">SUM(K5:K29)</f>
        <v>0</v>
      </c>
      <c r="L30" s="250">
        <f t="shared" ref="L30" si="34">SUM(L5:L29)</f>
        <v>0</v>
      </c>
      <c r="M30" s="118">
        <f t="shared" ref="M30" si="35">SUM(M5:M29)</f>
        <v>0</v>
      </c>
      <c r="N30" s="250">
        <f t="shared" ref="N30" si="36">SUM(N5:N29)</f>
        <v>0</v>
      </c>
      <c r="O30" s="118">
        <f t="shared" ref="O30" si="37">SUM(O5:O29)</f>
        <v>0</v>
      </c>
      <c r="P30" s="250">
        <f t="shared" ref="P30" si="38">SUM(P5:P29)</f>
        <v>0</v>
      </c>
      <c r="Q30" s="118">
        <f t="shared" ref="Q30" si="39">SUM(Q5:Q29)</f>
        <v>0</v>
      </c>
      <c r="R30" s="250">
        <f t="shared" ref="R30" si="40">SUM(R5:R29)</f>
        <v>0</v>
      </c>
    </row>
    <row r="31" spans="1:18" x14ac:dyDescent="0.3">
      <c r="A31" s="32"/>
      <c r="B31" s="32"/>
      <c r="C31" s="32"/>
      <c r="D31" s="32"/>
      <c r="E31" s="32"/>
      <c r="F31" s="32"/>
      <c r="G31" s="32"/>
      <c r="H31" s="32"/>
      <c r="I31" s="32"/>
      <c r="J31" s="32"/>
      <c r="K31" s="32"/>
      <c r="L31" s="32"/>
      <c r="M31" s="32"/>
      <c r="N31" s="32"/>
      <c r="O31" s="32"/>
      <c r="P31" s="32"/>
      <c r="Q31" s="32"/>
      <c r="R31" s="32"/>
    </row>
    <row r="32" spans="1:18" x14ac:dyDescent="0.3">
      <c r="A32" s="32"/>
      <c r="B32" s="32"/>
      <c r="C32" s="32"/>
      <c r="D32" s="32"/>
      <c r="E32" s="32"/>
      <c r="F32" s="32"/>
      <c r="G32" s="32"/>
      <c r="H32" s="32"/>
      <c r="I32" s="32"/>
      <c r="J32" s="32"/>
      <c r="K32" s="32"/>
      <c r="L32" s="32"/>
      <c r="M32" s="32"/>
      <c r="N32" s="32"/>
      <c r="O32" s="32"/>
      <c r="P32" s="32"/>
      <c r="Q32" s="32"/>
      <c r="R32" s="32"/>
    </row>
    <row r="33" spans="1:20" x14ac:dyDescent="0.3">
      <c r="A33" s="271" t="s">
        <v>218</v>
      </c>
      <c r="B33" s="256"/>
      <c r="C33" s="256"/>
      <c r="D33" s="256"/>
      <c r="E33" s="256"/>
      <c r="F33" s="256"/>
      <c r="G33" s="256"/>
      <c r="H33" s="256"/>
      <c r="I33" s="256"/>
      <c r="J33" s="256"/>
      <c r="K33" s="256"/>
      <c r="L33" s="256"/>
      <c r="M33" s="256"/>
      <c r="N33" s="256"/>
      <c r="O33" s="256"/>
      <c r="P33" s="256"/>
      <c r="Q33" s="256"/>
      <c r="R33" s="257"/>
    </row>
    <row r="34" spans="1:20" x14ac:dyDescent="0.3">
      <c r="A34" s="258"/>
      <c r="B34" s="259"/>
      <c r="C34" s="259"/>
      <c r="D34" s="259"/>
      <c r="E34" s="259"/>
      <c r="F34" s="259"/>
      <c r="G34" s="259"/>
      <c r="H34" s="259"/>
      <c r="I34" s="259"/>
      <c r="J34" s="259"/>
      <c r="K34" s="259"/>
      <c r="L34" s="259"/>
      <c r="M34" s="259"/>
      <c r="N34" s="259"/>
      <c r="O34" s="259"/>
      <c r="P34" s="259"/>
      <c r="Q34" s="259"/>
      <c r="R34" s="260"/>
    </row>
    <row r="35" spans="1:20" x14ac:dyDescent="0.3">
      <c r="A35" s="32"/>
      <c r="B35" s="32"/>
      <c r="C35" s="32"/>
      <c r="D35" s="32"/>
      <c r="E35" s="32"/>
      <c r="F35" s="32"/>
      <c r="G35" s="32"/>
      <c r="H35" s="32"/>
      <c r="I35" s="32"/>
      <c r="J35" s="32"/>
      <c r="K35" s="32"/>
      <c r="L35" s="32"/>
      <c r="M35" s="32"/>
      <c r="N35" s="32"/>
      <c r="O35" s="32"/>
      <c r="P35" s="32"/>
      <c r="Q35" s="32"/>
      <c r="R35" s="32"/>
    </row>
    <row r="36" spans="1:20" x14ac:dyDescent="0.3">
      <c r="A36" s="32"/>
      <c r="B36" s="32"/>
      <c r="C36" s="32"/>
      <c r="D36" s="32"/>
      <c r="E36" s="32"/>
      <c r="F36" s="32"/>
      <c r="G36" s="32"/>
      <c r="H36" s="32"/>
      <c r="I36" s="32"/>
      <c r="J36" s="32"/>
      <c r="K36" s="32"/>
      <c r="L36" s="32"/>
      <c r="M36" s="32"/>
      <c r="N36" s="32"/>
      <c r="O36" s="32"/>
      <c r="P36" s="32"/>
      <c r="Q36" s="32"/>
      <c r="R36" s="32"/>
    </row>
    <row r="37" spans="1:20" ht="66" customHeight="1" x14ac:dyDescent="0.7">
      <c r="A37" s="74" t="s">
        <v>219</v>
      </c>
      <c r="B37" s="75"/>
      <c r="C37" s="75"/>
      <c r="D37" s="76"/>
      <c r="E37" s="76"/>
      <c r="F37" s="76"/>
      <c r="G37" s="76"/>
      <c r="H37" s="76"/>
      <c r="I37" s="76"/>
      <c r="J37" s="76"/>
      <c r="K37" s="76"/>
      <c r="L37" s="76"/>
      <c r="M37" s="76"/>
      <c r="N37" s="76"/>
      <c r="O37" s="76"/>
      <c r="P37" s="76"/>
      <c r="Q37" s="76"/>
      <c r="R37" s="77"/>
    </row>
    <row r="38" spans="1:20" x14ac:dyDescent="0.3">
      <c r="A38" s="80"/>
      <c r="B38" s="81"/>
      <c r="C38" s="81"/>
      <c r="D38" s="81">
        <v>0</v>
      </c>
      <c r="E38" s="81"/>
      <c r="F38" s="81">
        <v>1</v>
      </c>
      <c r="G38" s="81"/>
      <c r="H38" s="81">
        <f t="shared" ref="H38" si="41">F38+1</f>
        <v>2</v>
      </c>
      <c r="I38" s="81"/>
      <c r="J38" s="81">
        <f t="shared" ref="J38" si="42">H38+1</f>
        <v>3</v>
      </c>
      <c r="K38" s="81"/>
      <c r="L38" s="81">
        <f t="shared" ref="L38" si="43">J38+1</f>
        <v>4</v>
      </c>
      <c r="M38" s="81"/>
      <c r="N38" s="81">
        <f t="shared" ref="N38" si="44">L38+1</f>
        <v>5</v>
      </c>
      <c r="O38" s="81"/>
      <c r="P38" s="81">
        <f t="shared" ref="P38" si="45">N38+1</f>
        <v>6</v>
      </c>
      <c r="Q38" s="81"/>
      <c r="R38" s="82">
        <f t="shared" ref="R38" si="46">P38+1</f>
        <v>7</v>
      </c>
    </row>
    <row r="39" spans="1:20" ht="31.2" x14ac:dyDescent="0.3">
      <c r="A39" s="86" t="s">
        <v>220</v>
      </c>
      <c r="B39" s="87"/>
      <c r="C39" s="87" t="s">
        <v>184</v>
      </c>
      <c r="D39" s="87" t="s">
        <v>83</v>
      </c>
      <c r="E39" s="87" t="s">
        <v>185</v>
      </c>
      <c r="F39" s="87" t="s">
        <v>85</v>
      </c>
      <c r="G39" s="87" t="s">
        <v>186</v>
      </c>
      <c r="H39" s="87" t="s">
        <v>87</v>
      </c>
      <c r="I39" s="87" t="s">
        <v>187</v>
      </c>
      <c r="J39" s="87" t="s">
        <v>89</v>
      </c>
      <c r="K39" s="87" t="s">
        <v>188</v>
      </c>
      <c r="L39" s="87" t="s">
        <v>91</v>
      </c>
      <c r="M39" s="87" t="s">
        <v>189</v>
      </c>
      <c r="N39" s="87" t="s">
        <v>93</v>
      </c>
      <c r="O39" s="87" t="s">
        <v>190</v>
      </c>
      <c r="P39" s="87" t="s">
        <v>95</v>
      </c>
      <c r="Q39" s="87" t="s">
        <v>191</v>
      </c>
      <c r="R39" s="87" t="s">
        <v>97</v>
      </c>
    </row>
    <row r="40" spans="1:20" x14ac:dyDescent="0.3">
      <c r="A40" s="228" t="s">
        <v>221</v>
      </c>
      <c r="B40" s="248"/>
      <c r="C40" s="221"/>
      <c r="D40" s="222"/>
      <c r="E40" s="222"/>
      <c r="F40" s="222"/>
      <c r="G40" s="222"/>
      <c r="H40" s="222"/>
      <c r="I40" s="222"/>
      <c r="J40" s="222"/>
      <c r="K40" s="222"/>
      <c r="L40" s="222"/>
      <c r="M40" s="222"/>
      <c r="N40" s="222"/>
      <c r="O40" s="222"/>
      <c r="P40" s="222"/>
      <c r="Q40" s="222"/>
      <c r="R40" s="241"/>
    </row>
    <row r="41" spans="1:20" x14ac:dyDescent="0.3">
      <c r="A41" s="223" t="s">
        <v>222</v>
      </c>
      <c r="B41" s="230">
        <v>23.14</v>
      </c>
      <c r="C41" s="224"/>
      <c r="D41" s="235">
        <f>C41*$B41</f>
        <v>0</v>
      </c>
      <c r="E41" s="224"/>
      <c r="F41" s="235">
        <f t="shared" ref="F41" si="47">E41*$B41</f>
        <v>0</v>
      </c>
      <c r="G41" s="224"/>
      <c r="H41" s="235">
        <f t="shared" ref="H41" si="48">G41*$B41</f>
        <v>0</v>
      </c>
      <c r="I41" s="224"/>
      <c r="J41" s="235">
        <f t="shared" ref="J41" si="49">I41*$B41</f>
        <v>0</v>
      </c>
      <c r="K41" s="224"/>
      <c r="L41" s="235">
        <f t="shared" ref="L41" si="50">K41*$B41</f>
        <v>0</v>
      </c>
      <c r="M41" s="224"/>
      <c r="N41" s="235">
        <f t="shared" ref="N41" si="51">M41*$B41</f>
        <v>0</v>
      </c>
      <c r="O41" s="224"/>
      <c r="P41" s="235">
        <f t="shared" ref="P41" si="52">O41*$B41</f>
        <v>0</v>
      </c>
      <c r="Q41" s="224"/>
      <c r="R41" s="242">
        <f t="shared" ref="R41:R64" si="53">Q41*$B41</f>
        <v>0</v>
      </c>
      <c r="S41" t="s">
        <v>194</v>
      </c>
      <c r="T41" s="219" t="s">
        <v>195</v>
      </c>
    </row>
    <row r="42" spans="1:20" x14ac:dyDescent="0.3">
      <c r="A42" s="225" t="s">
        <v>223</v>
      </c>
      <c r="B42" s="231">
        <v>40.83</v>
      </c>
      <c r="C42" s="220"/>
      <c r="D42" s="236">
        <f>C42*$B42</f>
        <v>0</v>
      </c>
      <c r="E42" s="220"/>
      <c r="F42" s="236">
        <f t="shared" ref="F42" si="54">E42*$B42</f>
        <v>0</v>
      </c>
      <c r="G42" s="220"/>
      <c r="H42" s="236">
        <f t="shared" ref="H42" si="55">G42*$B42</f>
        <v>0</v>
      </c>
      <c r="I42" s="220"/>
      <c r="J42" s="236">
        <f t="shared" ref="J42" si="56">I42*$B42</f>
        <v>0</v>
      </c>
      <c r="K42" s="220"/>
      <c r="L42" s="236">
        <f t="shared" ref="L42" si="57">K42*$B42</f>
        <v>0</v>
      </c>
      <c r="M42" s="220"/>
      <c r="N42" s="236">
        <f t="shared" ref="N42" si="58">M42*$B42</f>
        <v>0</v>
      </c>
      <c r="O42" s="220"/>
      <c r="P42" s="236">
        <f t="shared" ref="P42" si="59">O42*$B42</f>
        <v>0</v>
      </c>
      <c r="Q42" s="220"/>
      <c r="R42" s="245">
        <f t="shared" si="53"/>
        <v>0</v>
      </c>
      <c r="T42" s="219" t="s">
        <v>197</v>
      </c>
    </row>
    <row r="43" spans="1:20" x14ac:dyDescent="0.3">
      <c r="A43" s="249"/>
      <c r="B43" s="231"/>
      <c r="C43" s="220"/>
      <c r="D43" s="237"/>
      <c r="E43" s="238"/>
      <c r="F43" s="237"/>
      <c r="G43" s="238"/>
      <c r="H43" s="237"/>
      <c r="I43" s="238"/>
      <c r="J43" s="237"/>
      <c r="K43" s="238"/>
      <c r="L43" s="237"/>
      <c r="M43" s="238"/>
      <c r="N43" s="237"/>
      <c r="O43" s="238"/>
      <c r="P43" s="237"/>
      <c r="Q43" s="238"/>
      <c r="R43" s="243"/>
      <c r="T43" s="219"/>
    </row>
    <row r="44" spans="1:20" x14ac:dyDescent="0.3">
      <c r="A44" s="229" t="s">
        <v>198</v>
      </c>
      <c r="B44" s="232"/>
      <c r="C44" s="110"/>
      <c r="D44" s="239"/>
      <c r="E44" s="239"/>
      <c r="F44" s="239"/>
      <c r="G44" s="239"/>
      <c r="H44" s="239"/>
      <c r="I44" s="239"/>
      <c r="J44" s="239"/>
      <c r="K44" s="239"/>
      <c r="L44" s="239"/>
      <c r="M44" s="239"/>
      <c r="N44" s="239"/>
      <c r="O44" s="239"/>
      <c r="P44" s="239"/>
      <c r="Q44" s="239"/>
      <c r="R44" s="244"/>
    </row>
    <row r="45" spans="1:20" x14ac:dyDescent="0.3">
      <c r="A45" s="133" t="s">
        <v>199</v>
      </c>
      <c r="B45" s="231">
        <v>20000</v>
      </c>
      <c r="C45" s="103"/>
      <c r="D45" s="236">
        <f>C45*$B45</f>
        <v>0</v>
      </c>
      <c r="E45" s="220"/>
      <c r="F45" s="236">
        <f t="shared" ref="F45" si="60">E45*$B45</f>
        <v>0</v>
      </c>
      <c r="G45" s="220"/>
      <c r="H45" s="236">
        <f t="shared" ref="H45" si="61">G45*$B45</f>
        <v>0</v>
      </c>
      <c r="I45" s="220"/>
      <c r="J45" s="236">
        <f t="shared" ref="J45" si="62">I45*$B45</f>
        <v>0</v>
      </c>
      <c r="K45" s="220"/>
      <c r="L45" s="236">
        <f t="shared" ref="L45" si="63">K45*$B45</f>
        <v>0</v>
      </c>
      <c r="M45" s="220"/>
      <c r="N45" s="236">
        <f t="shared" ref="N45" si="64">M45*$B45</f>
        <v>0</v>
      </c>
      <c r="O45" s="220"/>
      <c r="P45" s="236">
        <f t="shared" ref="P45" si="65">O45*$B45</f>
        <v>0</v>
      </c>
      <c r="Q45" s="220"/>
      <c r="R45" s="245">
        <f t="shared" si="53"/>
        <v>0</v>
      </c>
    </row>
    <row r="46" spans="1:20" x14ac:dyDescent="0.3">
      <c r="A46" s="133" t="s">
        <v>200</v>
      </c>
      <c r="B46" s="231">
        <v>265000</v>
      </c>
      <c r="C46" s="103"/>
      <c r="D46" s="236">
        <f>C46*$B46</f>
        <v>0</v>
      </c>
      <c r="E46" s="220"/>
      <c r="F46" s="236">
        <f t="shared" ref="F46" si="66">E46*$B46</f>
        <v>0</v>
      </c>
      <c r="G46" s="220"/>
      <c r="H46" s="236">
        <f t="shared" ref="H46" si="67">G46*$B46</f>
        <v>0</v>
      </c>
      <c r="I46" s="220"/>
      <c r="J46" s="236">
        <f t="shared" ref="J46" si="68">I46*$B46</f>
        <v>0</v>
      </c>
      <c r="K46" s="220"/>
      <c r="L46" s="236">
        <f t="shared" ref="L46" si="69">K46*$B46</f>
        <v>0</v>
      </c>
      <c r="M46" s="220"/>
      <c r="N46" s="236">
        <f t="shared" ref="N46" si="70">M46*$B46</f>
        <v>0</v>
      </c>
      <c r="O46" s="220"/>
      <c r="P46" s="236">
        <f t="shared" ref="P46" si="71">O46*$B46</f>
        <v>0</v>
      </c>
      <c r="Q46" s="220"/>
      <c r="R46" s="245">
        <f t="shared" si="53"/>
        <v>0</v>
      </c>
      <c r="S46" t="s">
        <v>201</v>
      </c>
    </row>
    <row r="47" spans="1:20" x14ac:dyDescent="0.3">
      <c r="A47" s="133" t="s">
        <v>202</v>
      </c>
      <c r="B47" s="231">
        <v>4000000</v>
      </c>
      <c r="C47" s="103"/>
      <c r="D47" s="236">
        <f>C47*$B47</f>
        <v>0</v>
      </c>
      <c r="E47" s="220"/>
      <c r="F47" s="236">
        <f t="shared" ref="F47" si="72">E47*$B47</f>
        <v>0</v>
      </c>
      <c r="G47" s="220"/>
      <c r="H47" s="236">
        <f t="shared" ref="H47" si="73">G47*$B47</f>
        <v>0</v>
      </c>
      <c r="I47" s="220"/>
      <c r="J47" s="236">
        <f t="shared" ref="J47" si="74">I47*$B47</f>
        <v>0</v>
      </c>
      <c r="K47" s="220"/>
      <c r="L47" s="236">
        <f t="shared" ref="L47" si="75">K47*$B47</f>
        <v>0</v>
      </c>
      <c r="M47" s="220"/>
      <c r="N47" s="236">
        <f t="shared" ref="N47" si="76">M47*$B47</f>
        <v>0</v>
      </c>
      <c r="O47" s="220"/>
      <c r="P47" s="236">
        <f t="shared" ref="P47" si="77">O47*$B47</f>
        <v>0</v>
      </c>
      <c r="Q47" s="220"/>
      <c r="R47" s="245">
        <f t="shared" si="53"/>
        <v>0</v>
      </c>
    </row>
    <row r="48" spans="1:20" x14ac:dyDescent="0.3">
      <c r="A48" s="133" t="s">
        <v>203</v>
      </c>
      <c r="B48" s="231">
        <v>4000000</v>
      </c>
      <c r="C48" s="103"/>
      <c r="D48" s="236">
        <f>C48*$B48</f>
        <v>0</v>
      </c>
      <c r="E48" s="220"/>
      <c r="F48" s="236">
        <f t="shared" ref="F48" si="78">E48*$B48</f>
        <v>0</v>
      </c>
      <c r="G48" s="220"/>
      <c r="H48" s="236">
        <f t="shared" ref="H48" si="79">G48*$B48</f>
        <v>0</v>
      </c>
      <c r="I48" s="220"/>
      <c r="J48" s="236">
        <f t="shared" ref="J48" si="80">I48*$B48</f>
        <v>0</v>
      </c>
      <c r="K48" s="220"/>
      <c r="L48" s="236">
        <f t="shared" ref="L48" si="81">K48*$B48</f>
        <v>0</v>
      </c>
      <c r="M48" s="220"/>
      <c r="N48" s="236">
        <f t="shared" ref="N48" si="82">M48*$B48</f>
        <v>0</v>
      </c>
      <c r="O48" s="220"/>
      <c r="P48" s="236">
        <f t="shared" ref="P48" si="83">O48*$B48</f>
        <v>0</v>
      </c>
      <c r="Q48" s="220"/>
      <c r="R48" s="245">
        <f t="shared" si="53"/>
        <v>0</v>
      </c>
    </row>
    <row r="49" spans="1:20" x14ac:dyDescent="0.3">
      <c r="A49" s="133" t="s">
        <v>204</v>
      </c>
      <c r="B49" s="231">
        <v>41757</v>
      </c>
      <c r="C49" s="103"/>
      <c r="D49" s="236">
        <f>C49*$B49</f>
        <v>0</v>
      </c>
      <c r="E49" s="220"/>
      <c r="F49" s="236">
        <f t="shared" ref="F49" si="84">E49*$B49</f>
        <v>0</v>
      </c>
      <c r="G49" s="220"/>
      <c r="H49" s="236">
        <f t="shared" ref="H49" si="85">G49*$B49</f>
        <v>0</v>
      </c>
      <c r="I49" s="220"/>
      <c r="J49" s="236">
        <f t="shared" ref="J49" si="86">I49*$B49</f>
        <v>0</v>
      </c>
      <c r="K49" s="220"/>
      <c r="L49" s="236">
        <f t="shared" ref="L49" si="87">K49*$B49</f>
        <v>0</v>
      </c>
      <c r="M49" s="220"/>
      <c r="N49" s="236">
        <f t="shared" ref="N49" si="88">M49*$B49</f>
        <v>0</v>
      </c>
      <c r="O49" s="220"/>
      <c r="P49" s="236">
        <f t="shared" ref="P49" si="89">O49*$B49</f>
        <v>0</v>
      </c>
      <c r="Q49" s="220"/>
      <c r="R49" s="245">
        <f t="shared" si="53"/>
        <v>0</v>
      </c>
      <c r="S49" t="s">
        <v>205</v>
      </c>
      <c r="T49" s="219" t="s">
        <v>206</v>
      </c>
    </row>
    <row r="50" spans="1:20" x14ac:dyDescent="0.3">
      <c r="A50" s="134"/>
      <c r="B50" s="233"/>
      <c r="C50" s="114"/>
      <c r="D50" s="114"/>
      <c r="E50" s="114"/>
      <c r="F50" s="114"/>
      <c r="G50" s="114"/>
      <c r="H50" s="114"/>
      <c r="I50" s="114"/>
      <c r="J50" s="114"/>
      <c r="K50" s="114"/>
      <c r="L50" s="114"/>
      <c r="M50" s="114"/>
      <c r="N50" s="114"/>
      <c r="O50" s="114"/>
      <c r="P50" s="114"/>
      <c r="Q50" s="114"/>
      <c r="R50" s="246"/>
    </row>
    <row r="51" spans="1:20" x14ac:dyDescent="0.3">
      <c r="A51" s="229" t="s">
        <v>207</v>
      </c>
      <c r="B51" s="232"/>
      <c r="C51" s="110"/>
      <c r="D51" s="111"/>
      <c r="E51" s="111"/>
      <c r="F51" s="111"/>
      <c r="G51" s="111"/>
      <c r="H51" s="111"/>
      <c r="I51" s="111"/>
      <c r="J51" s="111"/>
      <c r="K51" s="111"/>
      <c r="L51" s="111"/>
      <c r="M51" s="111"/>
      <c r="N51" s="111"/>
      <c r="O51" s="111"/>
      <c r="P51" s="111"/>
      <c r="Q51" s="111"/>
      <c r="R51" s="247"/>
    </row>
    <row r="52" spans="1:20" x14ac:dyDescent="0.3">
      <c r="A52" s="133" t="s">
        <v>208</v>
      </c>
      <c r="B52" s="231">
        <v>18.239999999999998</v>
      </c>
      <c r="C52" s="103"/>
      <c r="D52" s="236">
        <f>C52*$B52</f>
        <v>0</v>
      </c>
      <c r="E52" s="220"/>
      <c r="F52" s="236">
        <f t="shared" ref="F52" si="90">E52*$B52</f>
        <v>0</v>
      </c>
      <c r="G52" s="220"/>
      <c r="H52" s="236">
        <f t="shared" ref="H52" si="91">G52*$B52</f>
        <v>0</v>
      </c>
      <c r="I52" s="220"/>
      <c r="J52" s="236">
        <f t="shared" ref="J52" si="92">I52*$B52</f>
        <v>0</v>
      </c>
      <c r="K52" s="220"/>
      <c r="L52" s="236">
        <f t="shared" ref="L52" si="93">K52*$B52</f>
        <v>0</v>
      </c>
      <c r="M52" s="220"/>
      <c r="N52" s="236">
        <f t="shared" ref="N52" si="94">M52*$B52</f>
        <v>0</v>
      </c>
      <c r="O52" s="220"/>
      <c r="P52" s="236">
        <f t="shared" ref="P52" si="95">O52*$B52</f>
        <v>0</v>
      </c>
      <c r="Q52" s="220"/>
      <c r="R52" s="245">
        <f t="shared" si="53"/>
        <v>0</v>
      </c>
      <c r="S52" t="s">
        <v>209</v>
      </c>
      <c r="T52" s="219" t="s">
        <v>210</v>
      </c>
    </row>
    <row r="53" spans="1:20" x14ac:dyDescent="0.3">
      <c r="A53" s="133" t="s">
        <v>211</v>
      </c>
      <c r="B53" s="231"/>
      <c r="C53" s="103"/>
      <c r="D53" s="236">
        <f>C53*$B53</f>
        <v>0</v>
      </c>
      <c r="E53" s="220"/>
      <c r="F53" s="236">
        <f t="shared" ref="F53" si="96">E53*$B53</f>
        <v>0</v>
      </c>
      <c r="G53" s="220"/>
      <c r="H53" s="236">
        <f t="shared" ref="H53" si="97">G53*$B53</f>
        <v>0</v>
      </c>
      <c r="I53" s="220"/>
      <c r="J53" s="236">
        <f t="shared" ref="J53" si="98">I53*$B53</f>
        <v>0</v>
      </c>
      <c r="K53" s="220"/>
      <c r="L53" s="236">
        <f t="shared" ref="L53" si="99">K53*$B53</f>
        <v>0</v>
      </c>
      <c r="M53" s="220"/>
      <c r="N53" s="236">
        <f t="shared" ref="N53" si="100">M53*$B53</f>
        <v>0</v>
      </c>
      <c r="O53" s="220"/>
      <c r="P53" s="236">
        <f t="shared" ref="P53" si="101">O53*$B53</f>
        <v>0</v>
      </c>
      <c r="Q53" s="220"/>
      <c r="R53" s="245">
        <f t="shared" si="53"/>
        <v>0</v>
      </c>
    </row>
    <row r="54" spans="1:20" x14ac:dyDescent="0.3">
      <c r="A54" s="133" t="s">
        <v>212</v>
      </c>
      <c r="B54" s="231"/>
      <c r="C54" s="103"/>
      <c r="D54" s="236">
        <f>C54*$B54</f>
        <v>0</v>
      </c>
      <c r="E54" s="220"/>
      <c r="F54" s="236">
        <f t="shared" ref="F54" si="102">E54*$B54</f>
        <v>0</v>
      </c>
      <c r="G54" s="220"/>
      <c r="H54" s="236">
        <f t="shared" ref="H54" si="103">G54*$B54</f>
        <v>0</v>
      </c>
      <c r="I54" s="220"/>
      <c r="J54" s="236">
        <f t="shared" ref="J54" si="104">I54*$B54</f>
        <v>0</v>
      </c>
      <c r="K54" s="220"/>
      <c r="L54" s="236">
        <f t="shared" ref="L54" si="105">K54*$B54</f>
        <v>0</v>
      </c>
      <c r="M54" s="220"/>
      <c r="N54" s="236">
        <f t="shared" ref="N54" si="106">M54*$B54</f>
        <v>0</v>
      </c>
      <c r="O54" s="220"/>
      <c r="P54" s="236">
        <f t="shared" ref="P54" si="107">O54*$B54</f>
        <v>0</v>
      </c>
      <c r="Q54" s="220"/>
      <c r="R54" s="245">
        <f t="shared" si="53"/>
        <v>0</v>
      </c>
    </row>
    <row r="55" spans="1:20" x14ac:dyDescent="0.3">
      <c r="A55" s="133"/>
      <c r="B55" s="231"/>
      <c r="C55" s="103"/>
      <c r="D55" s="103"/>
      <c r="E55" s="103"/>
      <c r="F55" s="103"/>
      <c r="G55" s="103"/>
      <c r="H55" s="103"/>
      <c r="I55" s="103"/>
      <c r="J55" s="103"/>
      <c r="K55" s="103"/>
      <c r="L55" s="103"/>
      <c r="M55" s="103"/>
      <c r="N55" s="103"/>
      <c r="O55" s="103"/>
      <c r="P55" s="103"/>
      <c r="Q55" s="103"/>
      <c r="R55" s="226"/>
    </row>
    <row r="56" spans="1:20" x14ac:dyDescent="0.3">
      <c r="A56" s="229" t="s">
        <v>213</v>
      </c>
      <c r="B56" s="232"/>
      <c r="C56" s="110"/>
      <c r="D56" s="111"/>
      <c r="E56" s="111"/>
      <c r="F56" s="111"/>
      <c r="G56" s="111"/>
      <c r="H56" s="111"/>
      <c r="I56" s="111"/>
      <c r="J56" s="111"/>
      <c r="K56" s="111"/>
      <c r="L56" s="111"/>
      <c r="M56" s="111"/>
      <c r="N56" s="111"/>
      <c r="O56" s="111"/>
      <c r="P56" s="111"/>
      <c r="Q56" s="111"/>
      <c r="R56" s="247"/>
    </row>
    <row r="57" spans="1:20" x14ac:dyDescent="0.3">
      <c r="A57" s="133" t="s">
        <v>214</v>
      </c>
      <c r="B57" s="231"/>
      <c r="C57" s="103"/>
      <c r="D57" s="236">
        <f>C57*$B57</f>
        <v>0</v>
      </c>
      <c r="E57" s="220"/>
      <c r="F57" s="236">
        <f t="shared" ref="F57" si="108">E57*$B57</f>
        <v>0</v>
      </c>
      <c r="G57" s="220"/>
      <c r="H57" s="236">
        <f t="shared" ref="H57" si="109">G57*$B57</f>
        <v>0</v>
      </c>
      <c r="I57" s="220"/>
      <c r="J57" s="236">
        <f t="shared" ref="J57" si="110">I57*$B57</f>
        <v>0</v>
      </c>
      <c r="K57" s="220"/>
      <c r="L57" s="236">
        <f t="shared" ref="L57" si="111">K57*$B57</f>
        <v>0</v>
      </c>
      <c r="M57" s="220"/>
      <c r="N57" s="236">
        <f t="shared" ref="N57" si="112">M57*$B57</f>
        <v>0</v>
      </c>
      <c r="O57" s="220"/>
      <c r="P57" s="236">
        <f t="shared" ref="P57" si="113">O57*$B57</f>
        <v>0</v>
      </c>
      <c r="Q57" s="220"/>
      <c r="R57" s="245">
        <f t="shared" si="53"/>
        <v>0</v>
      </c>
    </row>
    <row r="58" spans="1:20" x14ac:dyDescent="0.3">
      <c r="A58" s="133" t="s">
        <v>215</v>
      </c>
      <c r="B58" s="231"/>
      <c r="C58" s="103"/>
      <c r="D58" s="236">
        <f>C58*$B58</f>
        <v>0</v>
      </c>
      <c r="E58" s="220"/>
      <c r="F58" s="236">
        <f t="shared" ref="F58" si="114">E58*$B58</f>
        <v>0</v>
      </c>
      <c r="G58" s="220"/>
      <c r="H58" s="236">
        <f t="shared" ref="H58" si="115">G58*$B58</f>
        <v>0</v>
      </c>
      <c r="I58" s="220"/>
      <c r="J58" s="236">
        <f t="shared" ref="J58" si="116">I58*$B58</f>
        <v>0</v>
      </c>
      <c r="K58" s="220"/>
      <c r="L58" s="236">
        <f t="shared" ref="L58" si="117">K58*$B58</f>
        <v>0</v>
      </c>
      <c r="M58" s="220"/>
      <c r="N58" s="236">
        <f t="shared" ref="N58" si="118">M58*$B58</f>
        <v>0</v>
      </c>
      <c r="O58" s="220"/>
      <c r="P58" s="236">
        <f t="shared" ref="P58" si="119">O58*$B58</f>
        <v>0</v>
      </c>
      <c r="Q58" s="220"/>
      <c r="R58" s="245">
        <f t="shared" si="53"/>
        <v>0</v>
      </c>
    </row>
    <row r="59" spans="1:20" x14ac:dyDescent="0.3">
      <c r="A59" s="133" t="s">
        <v>216</v>
      </c>
      <c r="B59" s="231"/>
      <c r="C59" s="103"/>
      <c r="D59" s="236">
        <f>C59*$B59</f>
        <v>0</v>
      </c>
      <c r="E59" s="220"/>
      <c r="F59" s="236">
        <f t="shared" ref="F59" si="120">E59*$B59</f>
        <v>0</v>
      </c>
      <c r="G59" s="220"/>
      <c r="H59" s="236">
        <f t="shared" ref="H59" si="121">G59*$B59</f>
        <v>0</v>
      </c>
      <c r="I59" s="220"/>
      <c r="J59" s="236">
        <f t="shared" ref="J59" si="122">I59*$B59</f>
        <v>0</v>
      </c>
      <c r="K59" s="220"/>
      <c r="L59" s="236">
        <f t="shared" ref="L59" si="123">K59*$B59</f>
        <v>0</v>
      </c>
      <c r="M59" s="220"/>
      <c r="N59" s="236">
        <f t="shared" ref="N59" si="124">M59*$B59</f>
        <v>0</v>
      </c>
      <c r="O59" s="220"/>
      <c r="P59" s="236">
        <f t="shared" ref="P59" si="125">O59*$B59</f>
        <v>0</v>
      </c>
      <c r="Q59" s="220"/>
      <c r="R59" s="245">
        <f t="shared" si="53"/>
        <v>0</v>
      </c>
    </row>
    <row r="60" spans="1:20" x14ac:dyDescent="0.3">
      <c r="A60" s="133"/>
      <c r="B60" s="231"/>
      <c r="C60" s="103"/>
      <c r="D60" s="103"/>
      <c r="E60" s="103"/>
      <c r="F60" s="103"/>
      <c r="G60" s="103"/>
      <c r="H60" s="103"/>
      <c r="I60" s="103"/>
      <c r="J60" s="103"/>
      <c r="K60" s="103"/>
      <c r="L60" s="103"/>
      <c r="M60" s="103"/>
      <c r="N60" s="103"/>
      <c r="O60" s="103"/>
      <c r="P60" s="103"/>
      <c r="Q60" s="103"/>
      <c r="R60" s="226"/>
    </row>
    <row r="61" spans="1:20" x14ac:dyDescent="0.3">
      <c r="A61" s="229" t="s">
        <v>217</v>
      </c>
      <c r="B61" s="232"/>
      <c r="C61" s="110"/>
      <c r="D61" s="111"/>
      <c r="E61" s="111"/>
      <c r="F61" s="111"/>
      <c r="G61" s="111"/>
      <c r="H61" s="111"/>
      <c r="I61" s="111"/>
      <c r="J61" s="111"/>
      <c r="K61" s="111"/>
      <c r="L61" s="111"/>
      <c r="M61" s="111"/>
      <c r="N61" s="111"/>
      <c r="O61" s="111"/>
      <c r="P61" s="111"/>
      <c r="Q61" s="111"/>
      <c r="R61" s="247"/>
    </row>
    <row r="62" spans="1:20" x14ac:dyDescent="0.3">
      <c r="A62" s="133" t="s">
        <v>1644</v>
      </c>
      <c r="B62" s="231"/>
      <c r="C62" s="220"/>
      <c r="D62" s="236">
        <f>C62*$B62</f>
        <v>0</v>
      </c>
      <c r="E62" s="220"/>
      <c r="F62" s="236">
        <f t="shared" ref="F62:F64" si="126">E62*$B62</f>
        <v>0</v>
      </c>
      <c r="G62" s="220"/>
      <c r="H62" s="236">
        <f t="shared" ref="H62:H64" si="127">G62*$B62</f>
        <v>0</v>
      </c>
      <c r="I62" s="220"/>
      <c r="J62" s="236">
        <f t="shared" ref="J62:J64" si="128">I62*$B62</f>
        <v>0</v>
      </c>
      <c r="K62" s="220"/>
      <c r="L62" s="236">
        <f t="shared" ref="L62:L64" si="129">K62*$B62</f>
        <v>0</v>
      </c>
      <c r="M62" s="220"/>
      <c r="N62" s="236">
        <f t="shared" ref="N62:N64" si="130">M62*$B62</f>
        <v>0</v>
      </c>
      <c r="O62" s="220"/>
      <c r="P62" s="236">
        <f t="shared" ref="P62:P64" si="131">O62*$B62</f>
        <v>0</v>
      </c>
      <c r="Q62" s="220"/>
      <c r="R62" s="245">
        <f t="shared" si="53"/>
        <v>0</v>
      </c>
    </row>
    <row r="63" spans="1:20" x14ac:dyDescent="0.3">
      <c r="A63" s="234"/>
      <c r="B63" s="231"/>
      <c r="C63" s="220"/>
      <c r="D63" s="236">
        <f>C63*$B63</f>
        <v>0</v>
      </c>
      <c r="E63" s="220"/>
      <c r="F63" s="236">
        <f t="shared" si="126"/>
        <v>0</v>
      </c>
      <c r="G63" s="220"/>
      <c r="H63" s="236">
        <f t="shared" si="127"/>
        <v>0</v>
      </c>
      <c r="I63" s="220"/>
      <c r="J63" s="236">
        <f t="shared" si="128"/>
        <v>0</v>
      </c>
      <c r="K63" s="220"/>
      <c r="L63" s="236">
        <f t="shared" si="129"/>
        <v>0</v>
      </c>
      <c r="M63" s="220"/>
      <c r="N63" s="236">
        <f t="shared" si="130"/>
        <v>0</v>
      </c>
      <c r="O63" s="220"/>
      <c r="P63" s="236">
        <f t="shared" si="131"/>
        <v>0</v>
      </c>
      <c r="Q63" s="220"/>
      <c r="R63" s="245">
        <f t="shared" si="53"/>
        <v>0</v>
      </c>
    </row>
    <row r="64" spans="1:20" x14ac:dyDescent="0.3">
      <c r="A64" s="234"/>
      <c r="B64" s="231"/>
      <c r="C64" s="220"/>
      <c r="D64" s="236">
        <f>C64*$B64</f>
        <v>0</v>
      </c>
      <c r="E64" s="220"/>
      <c r="F64" s="236">
        <f t="shared" si="126"/>
        <v>0</v>
      </c>
      <c r="G64" s="220"/>
      <c r="H64" s="236">
        <f t="shared" si="127"/>
        <v>0</v>
      </c>
      <c r="I64" s="220"/>
      <c r="J64" s="236">
        <f t="shared" si="128"/>
        <v>0</v>
      </c>
      <c r="K64" s="220"/>
      <c r="L64" s="236">
        <f t="shared" si="129"/>
        <v>0</v>
      </c>
      <c r="M64" s="220"/>
      <c r="N64" s="236">
        <f t="shared" si="130"/>
        <v>0</v>
      </c>
      <c r="O64" s="220"/>
      <c r="P64" s="236">
        <f t="shared" si="131"/>
        <v>0</v>
      </c>
      <c r="Q64" s="220"/>
      <c r="R64" s="245">
        <f t="shared" si="53"/>
        <v>0</v>
      </c>
    </row>
    <row r="65" spans="1:18" x14ac:dyDescent="0.3">
      <c r="A65" s="234"/>
      <c r="B65" s="231"/>
      <c r="C65" s="220"/>
      <c r="D65" s="103"/>
      <c r="E65" s="103"/>
      <c r="F65" s="103"/>
      <c r="G65" s="103"/>
      <c r="H65" s="103"/>
      <c r="I65" s="103"/>
      <c r="J65" s="103"/>
      <c r="K65" s="103"/>
      <c r="L65" s="103"/>
      <c r="M65" s="103"/>
      <c r="N65" s="103"/>
      <c r="O65" s="103"/>
      <c r="P65" s="103"/>
      <c r="Q65" s="103"/>
      <c r="R65" s="226"/>
    </row>
    <row r="66" spans="1:18" x14ac:dyDescent="0.3">
      <c r="A66" s="136" t="s">
        <v>128</v>
      </c>
      <c r="B66" s="118"/>
      <c r="C66" s="118">
        <f>SUM(C41:C65)</f>
        <v>0</v>
      </c>
      <c r="D66" s="250">
        <f t="shared" ref="D66:R66" si="132">SUM(D41:D65)</f>
        <v>0</v>
      </c>
      <c r="E66" s="118">
        <f t="shared" si="132"/>
        <v>0</v>
      </c>
      <c r="F66" s="250">
        <f t="shared" si="132"/>
        <v>0</v>
      </c>
      <c r="G66" s="118">
        <f t="shared" si="132"/>
        <v>0</v>
      </c>
      <c r="H66" s="250">
        <f t="shared" si="132"/>
        <v>0</v>
      </c>
      <c r="I66" s="118">
        <f t="shared" si="132"/>
        <v>0</v>
      </c>
      <c r="J66" s="250">
        <f t="shared" si="132"/>
        <v>0</v>
      </c>
      <c r="K66" s="118">
        <f t="shared" si="132"/>
        <v>0</v>
      </c>
      <c r="L66" s="250">
        <f t="shared" si="132"/>
        <v>0</v>
      </c>
      <c r="M66" s="118">
        <f t="shared" si="132"/>
        <v>0</v>
      </c>
      <c r="N66" s="250">
        <f t="shared" si="132"/>
        <v>0</v>
      </c>
      <c r="O66" s="118">
        <f t="shared" si="132"/>
        <v>0</v>
      </c>
      <c r="P66" s="250">
        <f t="shared" si="132"/>
        <v>0</v>
      </c>
      <c r="Q66" s="118">
        <f t="shared" si="132"/>
        <v>0</v>
      </c>
      <c r="R66" s="250">
        <f t="shared" si="132"/>
        <v>0</v>
      </c>
    </row>
    <row r="67" spans="1:18" x14ac:dyDescent="0.3">
      <c r="A67" s="32"/>
      <c r="B67" s="32"/>
      <c r="C67" s="32"/>
      <c r="D67" s="32"/>
      <c r="E67" s="32"/>
      <c r="F67" s="32"/>
      <c r="G67" s="32"/>
      <c r="H67" s="32"/>
      <c r="I67" s="32"/>
      <c r="J67" s="32"/>
      <c r="K67" s="32"/>
      <c r="L67" s="32"/>
      <c r="M67" s="32"/>
      <c r="N67" s="32"/>
      <c r="O67" s="32"/>
      <c r="P67" s="32"/>
      <c r="Q67" s="32"/>
      <c r="R67" s="32"/>
    </row>
    <row r="68" spans="1:18" x14ac:dyDescent="0.3">
      <c r="A68" s="32"/>
      <c r="B68" s="32"/>
      <c r="C68" s="32"/>
      <c r="D68" s="32"/>
      <c r="E68" s="32"/>
      <c r="F68" s="32"/>
      <c r="G68" s="32"/>
      <c r="H68" s="32"/>
      <c r="I68" s="32"/>
      <c r="J68" s="32"/>
      <c r="K68" s="32"/>
      <c r="L68" s="32"/>
      <c r="M68" s="32"/>
      <c r="N68" s="32"/>
      <c r="O68" s="32"/>
      <c r="P68" s="32"/>
      <c r="Q68" s="32"/>
      <c r="R68" s="32"/>
    </row>
    <row r="69" spans="1:18" ht="15.75" customHeight="1" x14ac:dyDescent="0.3">
      <c r="A69" s="271" t="s">
        <v>224</v>
      </c>
      <c r="B69" s="256"/>
      <c r="C69" s="256"/>
      <c r="D69" s="256"/>
      <c r="E69" s="256"/>
      <c r="F69" s="256"/>
      <c r="G69" s="256"/>
      <c r="H69" s="256"/>
      <c r="I69" s="256"/>
      <c r="J69" s="256"/>
      <c r="K69" s="256"/>
      <c r="L69" s="256"/>
      <c r="M69" s="256"/>
      <c r="N69" s="256"/>
      <c r="O69" s="256"/>
      <c r="P69" s="256"/>
      <c r="Q69" s="256"/>
      <c r="R69" s="257"/>
    </row>
    <row r="70" spans="1:18" x14ac:dyDescent="0.3">
      <c r="A70" s="258"/>
      <c r="B70" s="259"/>
      <c r="C70" s="259"/>
      <c r="D70" s="259"/>
      <c r="E70" s="259"/>
      <c r="F70" s="259"/>
      <c r="G70" s="259"/>
      <c r="H70" s="259"/>
      <c r="I70" s="259"/>
      <c r="J70" s="259"/>
      <c r="K70" s="259"/>
      <c r="L70" s="259"/>
      <c r="M70" s="259"/>
      <c r="N70" s="259"/>
      <c r="O70" s="259"/>
      <c r="P70" s="259"/>
      <c r="Q70" s="259"/>
      <c r="R70" s="260"/>
    </row>
    <row r="71" spans="1:18" x14ac:dyDescent="0.3">
      <c r="A71" s="32"/>
      <c r="B71" s="32"/>
      <c r="C71" s="32"/>
      <c r="D71" s="32"/>
      <c r="E71" s="32"/>
      <c r="F71" s="32"/>
      <c r="G71" s="32"/>
      <c r="H71" s="32"/>
      <c r="I71" s="32"/>
      <c r="J71" s="32"/>
      <c r="K71" s="32"/>
      <c r="L71" s="32"/>
      <c r="M71" s="32"/>
      <c r="N71" s="32"/>
      <c r="O71" s="32"/>
      <c r="P71" s="32"/>
      <c r="Q71" s="32"/>
      <c r="R71" s="32"/>
    </row>
    <row r="72" spans="1:18" x14ac:dyDescent="0.3">
      <c r="A72" s="32"/>
      <c r="B72" s="32"/>
      <c r="C72" s="32"/>
      <c r="D72" s="32"/>
      <c r="E72" s="32"/>
      <c r="F72" s="32"/>
      <c r="G72" s="32"/>
      <c r="H72" s="32"/>
      <c r="I72" s="32"/>
      <c r="J72" s="32"/>
      <c r="K72" s="32"/>
      <c r="L72" s="32"/>
      <c r="M72" s="32"/>
      <c r="N72" s="32"/>
      <c r="O72" s="32"/>
      <c r="P72" s="32"/>
      <c r="Q72" s="32"/>
      <c r="R72" s="32"/>
    </row>
  </sheetData>
  <mergeCells count="2">
    <mergeCell ref="A33:R34"/>
    <mergeCell ref="A69:R70"/>
  </mergeCells>
  <hyperlinks>
    <hyperlink ref="T5" r:id="rId1" xr:uid="{ED774C97-689C-4890-BDF8-1DC2DDACD8F9}"/>
    <hyperlink ref="T6" r:id="rId2" xr:uid="{5206A159-778A-4A52-AACF-77EDC07DE1D2}"/>
    <hyperlink ref="T13" r:id="rId3" location=":~:text=Nature%20of%20injury&amp;text=These%20injuries%20averaged%20%24126%2C033%20per,%2C%20and%20burns%20(%2452%2C222" xr:uid="{0B296AF6-ACB4-45CA-9372-20CC7DB6772D}"/>
    <hyperlink ref="T16" r:id="rId4" xr:uid="{4D842153-E5C2-4EA7-A939-BEABACA2CB19}"/>
    <hyperlink ref="T41" r:id="rId5" xr:uid="{DA3C39E3-6C73-4900-A698-43B69C383F13}"/>
    <hyperlink ref="T42" r:id="rId6" xr:uid="{BDBBA900-3E21-4183-A943-7B8AAB582D33}"/>
    <hyperlink ref="T49" r:id="rId7" location=":~:text=Nature%20of%20injury&amp;text=These%20injuries%20averaged%20%24126%2C033%20per,%2C%20and%20burns%20(%2452%2C222" xr:uid="{38CA106B-9895-415B-8C61-00E6A2DBF6FB}"/>
    <hyperlink ref="T52" r:id="rId8" xr:uid="{EA80BD7C-A5B9-49AE-9529-8557B84828C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EF59-0D13-4B7E-8181-79D3101D5188}">
  <sheetPr>
    <tabColor rgb="FFC00000"/>
  </sheetPr>
  <dimension ref="A1"/>
  <sheetViews>
    <sheetView workbookViewId="0">
      <selection activeCell="M23" sqref="M23"/>
    </sheetView>
  </sheetViews>
  <sheetFormatPr defaultRowHeight="15.6"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34</vt:i4>
      </vt:variant>
    </vt:vector>
  </HeadingPairs>
  <TitlesOfParts>
    <vt:vector size="47" baseType="lpstr">
      <vt:lpstr>ROI Definitions &amp; Instructions</vt:lpstr>
      <vt:lpstr>ROI Summary</vt:lpstr>
      <vt:lpstr>DOT Labor</vt:lpstr>
      <vt:lpstr>IT Resources</vt:lpstr>
      <vt:lpstr>Facility</vt:lpstr>
      <vt:lpstr>Equipment</vt:lpstr>
      <vt:lpstr>Vendor</vt:lpstr>
      <vt:lpstr>Economic Impact</vt:lpstr>
      <vt:lpstr>Reference Tables&gt;&gt;</vt:lpstr>
      <vt:lpstr>Equipment Usage Costs</vt:lpstr>
      <vt:lpstr>Vendor Drop Downs</vt:lpstr>
      <vt:lpstr>Equipment Depreciation</vt:lpstr>
      <vt:lpstr>Annual Hourly Rate</vt:lpstr>
      <vt:lpstr>Class</vt:lpstr>
      <vt:lpstr>Class_08</vt:lpstr>
      <vt:lpstr>Class_A01</vt:lpstr>
      <vt:lpstr>Class_A03</vt:lpstr>
      <vt:lpstr>Class_A04</vt:lpstr>
      <vt:lpstr>Class_A05</vt:lpstr>
      <vt:lpstr>Class_A06</vt:lpstr>
      <vt:lpstr>Class_a07</vt:lpstr>
      <vt:lpstr>Class_a09</vt:lpstr>
      <vt:lpstr>Class_a11</vt:lpstr>
      <vt:lpstr>Class_A12</vt:lpstr>
      <vt:lpstr>Class_a13</vt:lpstr>
      <vt:lpstr>Class_a15</vt:lpstr>
      <vt:lpstr>Class_a16</vt:lpstr>
      <vt:lpstr>Class_A17</vt:lpstr>
      <vt:lpstr>Class_a21</vt:lpstr>
      <vt:lpstr>Class_a22</vt:lpstr>
      <vt:lpstr>Class_a23</vt:lpstr>
      <vt:lpstr>Class_a24</vt:lpstr>
      <vt:lpstr>Class_A25</vt:lpstr>
      <vt:lpstr>Class_a28</vt:lpstr>
      <vt:lpstr>Class_A29</vt:lpstr>
      <vt:lpstr>Class_a30</vt:lpstr>
      <vt:lpstr>Class_a31</vt:lpstr>
      <vt:lpstr>Class_a34</vt:lpstr>
      <vt:lpstr>cLASS_a35</vt:lpstr>
      <vt:lpstr>cLASS_A36</vt:lpstr>
      <vt:lpstr>Class_a37</vt:lpstr>
      <vt:lpstr>Class_a38</vt:lpstr>
      <vt:lpstr>Class_a39</vt:lpstr>
      <vt:lpstr>Class_a51</vt:lpstr>
      <vt:lpstr>Class_a55</vt:lpstr>
      <vt:lpstr>Class_A60</vt:lpstr>
      <vt:lpstr>Class_A63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ragaz</dc:creator>
  <cp:keywords/>
  <dc:description/>
  <cp:lastModifiedBy>Peiffer, Brandon</cp:lastModifiedBy>
  <cp:revision/>
  <dcterms:created xsi:type="dcterms:W3CDTF">2016-04-14T06:00:05Z</dcterms:created>
  <dcterms:modified xsi:type="dcterms:W3CDTF">2024-04-15T16:25:51Z</dcterms:modified>
  <cp:category/>
  <cp:contentStatus/>
</cp:coreProperties>
</file>